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6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8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9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10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drawings/drawing11.xml" ContentType="application/vnd.openxmlformats-officedocument.drawing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drawings/drawing12.xml" ContentType="application/vnd.openxmlformats-officedocument.drawing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13.xml" ContentType="application/vnd.openxmlformats-officedocument.drawing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drawings/drawing14.xml" ContentType="application/vnd.openxmlformats-officedocument.drawing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drawings/drawing15.xml" ContentType="application/vnd.openxmlformats-officedocument.drawing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drawings/drawing16.xml" ContentType="application/vnd.openxmlformats-officedocument.drawing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drawings/drawing17.xml" ContentType="application/vnd.openxmlformats-officedocument.drawing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drawings/drawing18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drawings/drawing19.xml" ContentType="application/vnd.openxmlformats-officedocument.drawing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drawings/drawing20.xml" ContentType="application/vnd.openxmlformats-officedocument.drawing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drawings/drawing21.xml" ContentType="application/vnd.openxmlformats-officedocument.drawing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drawings/drawing22.xml" ContentType="application/vnd.openxmlformats-officedocument.drawing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drawings/drawing23.xml" ContentType="application/vnd.openxmlformats-officedocument.drawing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drawings/drawing24.xml" ContentType="application/vnd.openxmlformats-officedocument.drawing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drawings/drawing25.xml" ContentType="application/vnd.openxmlformats-officedocument.drawing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drawings/drawing26.xml" ContentType="application/vnd.openxmlformats-officedocument.drawing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drawings/drawing27.xml" ContentType="application/vnd.openxmlformats-officedocument.drawing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drawings/drawing28.xml" ContentType="application/vnd.openxmlformats-officedocument.drawing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drawings/drawing29.xml" ContentType="application/vnd.openxmlformats-officedocument.drawing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drawings/drawing30.xml" ContentType="application/vnd.openxmlformats-officedocument.drawing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drawings/drawing31.xml" ContentType="application/vnd.openxmlformats-officedocument.drawing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drawings/drawing32.xml" ContentType="application/vnd.openxmlformats-officedocument.drawing+xml"/>
  <Override PartName="/xl/charts/chart63.xml" ContentType="application/vnd.openxmlformats-officedocument.drawingml.chart+xml"/>
  <Override PartName="/xl/charts/chart64.xml" ContentType="application/vnd.openxmlformats-officedocument.drawingml.chart+xml"/>
  <Override PartName="/xl/drawings/drawing33.xml" ContentType="application/vnd.openxmlformats-officedocument.drawing+xml"/>
  <Override PartName="/xl/charts/chart65.xml" ContentType="application/vnd.openxmlformats-officedocument.drawingml.chart+xml"/>
  <Override PartName="/xl/charts/chart66.xml" ContentType="application/vnd.openxmlformats-officedocument.drawingml.chart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/>
  <mc:AlternateContent xmlns:mc="http://schemas.openxmlformats.org/markup-compatibility/2006">
    <mc:Choice Requires="x15">
      <x15ac:absPath xmlns:x15ac="http://schemas.microsoft.com/office/spreadsheetml/2010/11/ac" url="C:\Users\aliss\Desktop\FY23Q4\"/>
    </mc:Choice>
  </mc:AlternateContent>
  <xr:revisionPtr revIDLastSave="0" documentId="13_ncr:1_{76B2B55D-E2DB-406B-91D4-857F1DB98E72}" xr6:coauthVersionLast="47" xr6:coauthVersionMax="47" xr10:uidLastSave="{00000000-0000-0000-0000-000000000000}"/>
  <bookViews>
    <workbookView xWindow="28680" yWindow="-120" windowWidth="29040" windowHeight="15720" activeTab="1" xr2:uid="{00000000-000D-0000-FFFF-FFFF00000000}"/>
  </bookViews>
  <sheets>
    <sheet name="TEMPLATE" sheetId="26" r:id="rId1"/>
    <sheet name="FY23Q4" sheetId="36" r:id="rId2"/>
    <sheet name="FY23Q3" sheetId="37" r:id="rId3"/>
    <sheet name="FY23Q2" sheetId="35" r:id="rId4"/>
    <sheet name="FY23Q1" sheetId="33" r:id="rId5"/>
    <sheet name="FY22Q4" sheetId="32" r:id="rId6"/>
    <sheet name="FY22Q3" sheetId="31" r:id="rId7"/>
    <sheet name="FY22Q2" sheetId="30" r:id="rId8"/>
    <sheet name="FY22Q1" sheetId="29" r:id="rId9"/>
    <sheet name="FY21Q4" sheetId="28" r:id="rId10"/>
    <sheet name="FY21Q3" sheetId="27" r:id="rId11"/>
    <sheet name="FY21Q2" sheetId="25" r:id="rId12"/>
    <sheet name="FY21Q1" sheetId="23" r:id="rId13"/>
    <sheet name="FY20Q4" sheetId="22" r:id="rId14"/>
    <sheet name="FY20Q3" sheetId="21" r:id="rId15"/>
    <sheet name="FY20Q2" sheetId="20" r:id="rId16"/>
    <sheet name="FY20Q1" sheetId="19" r:id="rId17"/>
    <sheet name="FY19Q4" sheetId="18" r:id="rId18"/>
    <sheet name="FY19Q3" sheetId="17" r:id="rId19"/>
    <sheet name="FY19Q2" sheetId="16" r:id="rId20"/>
    <sheet name="FY19Q1" sheetId="15" r:id="rId21"/>
    <sheet name="4th Qtr FY18" sheetId="14" r:id="rId22"/>
    <sheet name="3rd Qtr FY18" sheetId="13" r:id="rId23"/>
    <sheet name="2nd Qtr FY18 " sheetId="12" r:id="rId24"/>
    <sheet name="1st Qtr FY18" sheetId="11" r:id="rId25"/>
    <sheet name="4th Qtr FY17" sheetId="10" r:id="rId26"/>
    <sheet name="3rd Qtr FY17" sheetId="8" r:id="rId27"/>
    <sheet name="2nd Qtr FY17" sheetId="9" r:id="rId28"/>
    <sheet name="1st Qtr FY17" sheetId="7" r:id="rId29"/>
    <sheet name="4th Qtr FY16" sheetId="6" r:id="rId30"/>
    <sheet name="3rd Qtr FY16" sheetId="5" r:id="rId31"/>
    <sheet name="1st Qtr FY16" sheetId="4" r:id="rId32"/>
    <sheet name="FY 15 2nd Qtr" sheetId="1" r:id="rId3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1" i="36" l="1"/>
  <c r="G9" i="36"/>
  <c r="E38" i="37" l="1"/>
  <c r="E37" i="37"/>
  <c r="E36" i="37"/>
  <c r="E35" i="37"/>
  <c r="E32" i="37"/>
  <c r="E29" i="37"/>
  <c r="E28" i="37"/>
  <c r="E27" i="37"/>
  <c r="E24" i="37"/>
  <c r="E21" i="37"/>
  <c r="G11" i="37"/>
  <c r="G10" i="37"/>
  <c r="E10" i="37"/>
  <c r="G9" i="37"/>
  <c r="E8" i="37"/>
  <c r="E7" i="37"/>
  <c r="E6" i="37"/>
  <c r="E5" i="37"/>
  <c r="E4" i="37"/>
  <c r="E3" i="37"/>
  <c r="G11" i="35" l="1"/>
  <c r="G9" i="35"/>
  <c r="G10" i="35" s="1"/>
  <c r="E38" i="36"/>
  <c r="E37" i="36"/>
  <c r="E36" i="36"/>
  <c r="E35" i="36"/>
  <c r="E32" i="36"/>
  <c r="E29" i="36"/>
  <c r="E28" i="36"/>
  <c r="E27" i="36"/>
  <c r="E24" i="36"/>
  <c r="E21" i="36"/>
  <c r="E10" i="36"/>
  <c r="G10" i="36"/>
  <c r="E8" i="36"/>
  <c r="E7" i="36"/>
  <c r="E6" i="36"/>
  <c r="E5" i="36"/>
  <c r="E4" i="36"/>
  <c r="E3" i="36"/>
  <c r="E38" i="35"/>
  <c r="E37" i="35"/>
  <c r="E36" i="35"/>
  <c r="E35" i="35"/>
  <c r="E32" i="35"/>
  <c r="E29" i="35"/>
  <c r="E28" i="35"/>
  <c r="E27" i="35"/>
  <c r="E24" i="35"/>
  <c r="E21" i="35"/>
  <c r="E10" i="35"/>
  <c r="E8" i="35"/>
  <c r="E7" i="35"/>
  <c r="E6" i="35"/>
  <c r="E5" i="35"/>
  <c r="E4" i="35"/>
  <c r="E3" i="35"/>
  <c r="G11" i="33"/>
  <c r="G10" i="33"/>
  <c r="G9" i="33"/>
  <c r="E38" i="33"/>
  <c r="E37" i="33"/>
  <c r="E36" i="33"/>
  <c r="E35" i="33"/>
  <c r="E32" i="33"/>
  <c r="E29" i="33"/>
  <c r="E28" i="33"/>
  <c r="E27" i="33"/>
  <c r="E24" i="33"/>
  <c r="E21" i="33"/>
  <c r="E10" i="33"/>
  <c r="E8" i="33"/>
  <c r="E7" i="33"/>
  <c r="E6" i="33"/>
  <c r="E5" i="33"/>
  <c r="E4" i="33"/>
  <c r="E3" i="33"/>
  <c r="G11" i="32"/>
  <c r="G9" i="32"/>
  <c r="G10" i="32" s="1"/>
  <c r="E38" i="32"/>
  <c r="E37" i="32"/>
  <c r="E36" i="32"/>
  <c r="E35" i="32"/>
  <c r="E32" i="32"/>
  <c r="E29" i="32"/>
  <c r="E28" i="32"/>
  <c r="E27" i="32"/>
  <c r="E24" i="32"/>
  <c r="E21" i="32"/>
  <c r="E10" i="32"/>
  <c r="E8" i="32"/>
  <c r="E7" i="32"/>
  <c r="E6" i="32"/>
  <c r="E5" i="32"/>
  <c r="E4" i="32"/>
  <c r="E3" i="32"/>
  <c r="G11" i="31"/>
  <c r="G9" i="31"/>
  <c r="G10" i="31" s="1"/>
  <c r="E38" i="31"/>
  <c r="E37" i="31"/>
  <c r="E36" i="31"/>
  <c r="E35" i="31"/>
  <c r="E32" i="31"/>
  <c r="E29" i="31"/>
  <c r="E28" i="31"/>
  <c r="E27" i="31"/>
  <c r="E24" i="31"/>
  <c r="E21" i="31"/>
  <c r="E10" i="31"/>
  <c r="E8" i="31"/>
  <c r="E7" i="31"/>
  <c r="E6" i="31"/>
  <c r="E5" i="31"/>
  <c r="E4" i="31"/>
  <c r="E3" i="31"/>
  <c r="G11" i="30"/>
  <c r="G10" i="30"/>
  <c r="G9" i="30"/>
  <c r="R8" i="30"/>
  <c r="E38" i="30"/>
  <c r="E37" i="30"/>
  <c r="E36" i="30"/>
  <c r="E35" i="30"/>
  <c r="E32" i="30"/>
  <c r="E29" i="30"/>
  <c r="E28" i="30"/>
  <c r="E27" i="30"/>
  <c r="E24" i="30"/>
  <c r="E21" i="30"/>
  <c r="E10" i="30"/>
  <c r="E8" i="30"/>
  <c r="E7" i="30"/>
  <c r="E6" i="30"/>
  <c r="E5" i="30"/>
  <c r="E4" i="30"/>
  <c r="E3" i="30"/>
  <c r="G11" i="29"/>
  <c r="G9" i="29"/>
  <c r="G10" i="29" s="1"/>
  <c r="E38" i="29"/>
  <c r="E37" i="29"/>
  <c r="E36" i="29"/>
  <c r="E35" i="29"/>
  <c r="E32" i="29"/>
  <c r="E29" i="29"/>
  <c r="E28" i="29"/>
  <c r="E27" i="29"/>
  <c r="E24" i="29"/>
  <c r="E21" i="29"/>
  <c r="E10" i="29"/>
  <c r="E8" i="29"/>
  <c r="E7" i="29"/>
  <c r="E6" i="29"/>
  <c r="E5" i="29"/>
  <c r="E4" i="29"/>
  <c r="E3" i="29"/>
  <c r="G11" i="28" l="1"/>
  <c r="G10" i="28"/>
  <c r="G9" i="28"/>
  <c r="E38" i="28"/>
  <c r="E37" i="28"/>
  <c r="E36" i="28"/>
  <c r="E35" i="28"/>
  <c r="E32" i="28"/>
  <c r="E29" i="28"/>
  <c r="E28" i="28"/>
  <c r="E27" i="28"/>
  <c r="E24" i="28"/>
  <c r="E21" i="28"/>
  <c r="E10" i="28"/>
  <c r="E8" i="28"/>
  <c r="E7" i="28"/>
  <c r="E6" i="28"/>
  <c r="E5" i="28"/>
  <c r="E4" i="28"/>
  <c r="E3" i="28"/>
  <c r="G11" i="27" l="1"/>
  <c r="G9" i="27"/>
  <c r="E29" i="27"/>
  <c r="E28" i="27"/>
  <c r="E27" i="27"/>
  <c r="E38" i="27"/>
  <c r="E37" i="27"/>
  <c r="E36" i="27"/>
  <c r="E35" i="27"/>
  <c r="E32" i="27"/>
  <c r="E24" i="27"/>
  <c r="E21" i="27"/>
  <c r="E10" i="27"/>
  <c r="G10" i="27"/>
  <c r="E8" i="27"/>
  <c r="E7" i="27"/>
  <c r="E6" i="27"/>
  <c r="E5" i="27"/>
  <c r="E4" i="27"/>
  <c r="E3" i="27"/>
  <c r="G11" i="25" l="1"/>
  <c r="G9" i="25"/>
  <c r="G10" i="25" s="1"/>
  <c r="E38" i="26"/>
  <c r="E37" i="26"/>
  <c r="E36" i="26"/>
  <c r="E35" i="26"/>
  <c r="E32" i="26"/>
  <c r="E29" i="26"/>
  <c r="E28" i="26"/>
  <c r="E27" i="26"/>
  <c r="E24" i="26"/>
  <c r="E21" i="26"/>
  <c r="G11" i="26"/>
  <c r="E10" i="26"/>
  <c r="G9" i="26"/>
  <c r="G10" i="26" s="1"/>
  <c r="E8" i="26"/>
  <c r="E7" i="26"/>
  <c r="E6" i="26"/>
  <c r="E5" i="26"/>
  <c r="E4" i="26"/>
  <c r="E3" i="26"/>
  <c r="E38" i="25"/>
  <c r="E37" i="25"/>
  <c r="E36" i="25"/>
  <c r="E35" i="25"/>
  <c r="E32" i="25"/>
  <c r="E29" i="25"/>
  <c r="E28" i="25"/>
  <c r="E27" i="25"/>
  <c r="E24" i="25"/>
  <c r="E21" i="25"/>
  <c r="E10" i="25"/>
  <c r="E8" i="25"/>
  <c r="E7" i="25"/>
  <c r="E6" i="25"/>
  <c r="E5" i="25"/>
  <c r="E4" i="25"/>
  <c r="E3" i="25"/>
  <c r="G11" i="23"/>
  <c r="G10" i="23"/>
  <c r="G9" i="23"/>
  <c r="E21" i="23"/>
  <c r="E38" i="23" l="1"/>
  <c r="E37" i="23"/>
  <c r="E36" i="23"/>
  <c r="E35" i="23"/>
  <c r="E32" i="23"/>
  <c r="E29" i="23"/>
  <c r="E28" i="23"/>
  <c r="E27" i="23"/>
  <c r="E24" i="23"/>
  <c r="E10" i="23"/>
  <c r="E8" i="23"/>
  <c r="E7" i="23"/>
  <c r="E6" i="23"/>
  <c r="E5" i="23"/>
  <c r="E4" i="23"/>
  <c r="E3" i="23"/>
  <c r="E21" i="21" l="1"/>
  <c r="E38" i="22"/>
  <c r="E37" i="22"/>
  <c r="E36" i="22"/>
  <c r="E35" i="22"/>
  <c r="E32" i="22"/>
  <c r="E29" i="22"/>
  <c r="E28" i="22"/>
  <c r="E27" i="22"/>
  <c r="E24" i="22"/>
  <c r="E21" i="22"/>
  <c r="E10" i="22"/>
  <c r="E8" i="22"/>
  <c r="E7" i="22"/>
  <c r="E6" i="22"/>
  <c r="E5" i="22"/>
  <c r="E4" i="22"/>
  <c r="E3" i="22"/>
  <c r="E38" i="21" l="1"/>
  <c r="E37" i="21"/>
  <c r="E36" i="21"/>
  <c r="E35" i="21"/>
  <c r="E32" i="21"/>
  <c r="E29" i="21"/>
  <c r="E28" i="21"/>
  <c r="E27" i="21"/>
  <c r="E24" i="21"/>
  <c r="E10" i="21"/>
  <c r="E8" i="21"/>
  <c r="E7" i="21"/>
  <c r="E6" i="21"/>
  <c r="E5" i="21"/>
  <c r="E4" i="21"/>
  <c r="E3" i="21"/>
  <c r="E21" i="19" l="1"/>
  <c r="E38" i="20"/>
  <c r="E37" i="20"/>
  <c r="E36" i="20"/>
  <c r="E35" i="20"/>
  <c r="E32" i="20"/>
  <c r="E29" i="20"/>
  <c r="E28" i="20"/>
  <c r="E27" i="20"/>
  <c r="E24" i="20"/>
  <c r="E21" i="20"/>
  <c r="E10" i="20"/>
  <c r="E8" i="20"/>
  <c r="E7" i="20"/>
  <c r="E6" i="20"/>
  <c r="E5" i="20"/>
  <c r="E4" i="20"/>
  <c r="E3" i="20"/>
  <c r="R16" i="18" l="1"/>
  <c r="R14" i="18"/>
  <c r="R15" i="18" s="1"/>
  <c r="R11" i="18"/>
  <c r="R12" i="18"/>
  <c r="R13" i="18" s="1"/>
  <c r="E38" i="19"/>
  <c r="E37" i="19"/>
  <c r="E36" i="19"/>
  <c r="E35" i="19"/>
  <c r="E32" i="19"/>
  <c r="E29" i="19"/>
  <c r="E28" i="19"/>
  <c r="E27" i="19"/>
  <c r="E24" i="19"/>
  <c r="E10" i="19"/>
  <c r="E8" i="19"/>
  <c r="E7" i="19"/>
  <c r="E6" i="19"/>
  <c r="E5" i="19"/>
  <c r="E4" i="19"/>
  <c r="E3" i="19"/>
  <c r="R15" i="17" l="1"/>
  <c r="R14" i="17"/>
  <c r="R13" i="17"/>
  <c r="R12" i="17"/>
  <c r="R11" i="17"/>
  <c r="E38" i="18"/>
  <c r="E37" i="18"/>
  <c r="E36" i="18"/>
  <c r="E35" i="18"/>
  <c r="E32" i="18"/>
  <c r="E29" i="18"/>
  <c r="E28" i="18"/>
  <c r="E27" i="18"/>
  <c r="E24" i="18"/>
  <c r="E21" i="18"/>
  <c r="E10" i="18"/>
  <c r="E8" i="18"/>
  <c r="E7" i="18"/>
  <c r="E6" i="18"/>
  <c r="E5" i="18"/>
  <c r="E4" i="18"/>
  <c r="E3" i="18"/>
  <c r="R14" i="16" l="1"/>
  <c r="R13" i="16"/>
  <c r="R11" i="16"/>
  <c r="R10" i="16"/>
  <c r="R12" i="16" s="1"/>
  <c r="E38" i="17"/>
  <c r="E37" i="17"/>
  <c r="E36" i="17"/>
  <c r="E35" i="17"/>
  <c r="E32" i="17"/>
  <c r="E29" i="17"/>
  <c r="E28" i="17"/>
  <c r="E27" i="17"/>
  <c r="E24" i="17"/>
  <c r="E21" i="17"/>
  <c r="E10" i="17"/>
  <c r="E8" i="17"/>
  <c r="E7" i="17"/>
  <c r="E6" i="17"/>
  <c r="E5" i="17"/>
  <c r="E4" i="17"/>
  <c r="E3" i="17"/>
  <c r="E38" i="16" l="1"/>
  <c r="E37" i="16"/>
  <c r="E36" i="16"/>
  <c r="E35" i="16"/>
  <c r="E32" i="16"/>
  <c r="E29" i="16"/>
  <c r="E28" i="16"/>
  <c r="E27" i="16"/>
  <c r="E24" i="16"/>
  <c r="E21" i="16"/>
  <c r="E10" i="16"/>
  <c r="E8" i="16"/>
  <c r="E7" i="16"/>
  <c r="E6" i="16"/>
  <c r="E5" i="16"/>
  <c r="E4" i="16"/>
  <c r="E3" i="16"/>
  <c r="E38" i="15" l="1"/>
  <c r="E37" i="15"/>
  <c r="E36" i="15"/>
  <c r="E35" i="15"/>
  <c r="E32" i="15"/>
  <c r="E29" i="15"/>
  <c r="E28" i="15"/>
  <c r="E27" i="15"/>
  <c r="E24" i="15"/>
  <c r="E21" i="15"/>
  <c r="E10" i="15"/>
  <c r="E8" i="15"/>
  <c r="E7" i="15"/>
  <c r="E6" i="15"/>
  <c r="E5" i="15"/>
  <c r="E4" i="15"/>
  <c r="E3" i="15"/>
  <c r="E38" i="14" l="1"/>
  <c r="E37" i="14"/>
  <c r="E36" i="14"/>
  <c r="E35" i="14"/>
  <c r="E32" i="14"/>
  <c r="E29" i="14"/>
  <c r="E28" i="14"/>
  <c r="E27" i="14"/>
  <c r="E24" i="14"/>
  <c r="E21" i="14"/>
  <c r="E10" i="14"/>
  <c r="E8" i="14"/>
  <c r="E7" i="14"/>
  <c r="E6" i="14"/>
  <c r="E5" i="14"/>
  <c r="E4" i="14"/>
  <c r="E3" i="14"/>
  <c r="E22" i="12" l="1"/>
  <c r="E38" i="13" l="1"/>
  <c r="E37" i="13"/>
  <c r="E36" i="13"/>
  <c r="E35" i="13"/>
  <c r="E32" i="13"/>
  <c r="E29" i="13"/>
  <c r="E28" i="13"/>
  <c r="E27" i="13"/>
  <c r="E24" i="13"/>
  <c r="E21" i="13"/>
  <c r="E10" i="13"/>
  <c r="E8" i="13"/>
  <c r="E7" i="13"/>
  <c r="E6" i="13"/>
  <c r="E5" i="13"/>
  <c r="E4" i="13"/>
  <c r="E3" i="13"/>
  <c r="E38" i="12" l="1"/>
  <c r="E37" i="12"/>
  <c r="E36" i="12"/>
  <c r="E35" i="12"/>
  <c r="E32" i="12"/>
  <c r="E29" i="12"/>
  <c r="E28" i="12"/>
  <c r="E27" i="12"/>
  <c r="E24" i="12"/>
  <c r="E21" i="12"/>
  <c r="E10" i="12"/>
  <c r="E8" i="12"/>
  <c r="E7" i="12"/>
  <c r="E6" i="12"/>
  <c r="E5" i="12"/>
  <c r="E4" i="12"/>
  <c r="E3" i="12"/>
  <c r="E38" i="10" l="1"/>
  <c r="E37" i="10"/>
  <c r="E36" i="10"/>
  <c r="E35" i="10"/>
  <c r="E32" i="10"/>
  <c r="E29" i="10"/>
  <c r="E28" i="10"/>
  <c r="E27" i="10"/>
  <c r="E24" i="10"/>
  <c r="E21" i="10"/>
  <c r="E10" i="10"/>
  <c r="E8" i="10"/>
  <c r="E7" i="10"/>
  <c r="E6" i="10"/>
  <c r="E5" i="10"/>
  <c r="E4" i="10"/>
  <c r="E3" i="10"/>
  <c r="E38" i="11" l="1"/>
  <c r="E37" i="11"/>
  <c r="E36" i="11"/>
  <c r="E35" i="11"/>
  <c r="E32" i="11"/>
  <c r="E29" i="11"/>
  <c r="E28" i="11"/>
  <c r="E27" i="11"/>
  <c r="E24" i="11"/>
  <c r="E21" i="11"/>
  <c r="E10" i="11"/>
  <c r="E8" i="11"/>
  <c r="E7" i="11"/>
  <c r="E6" i="11"/>
  <c r="E5" i="11"/>
  <c r="E4" i="11"/>
  <c r="E3" i="11"/>
  <c r="E38" i="9" l="1"/>
  <c r="E37" i="9"/>
  <c r="E36" i="9"/>
  <c r="E35" i="9"/>
  <c r="E32" i="9"/>
  <c r="E29" i="9"/>
  <c r="E28" i="9"/>
  <c r="E27" i="9"/>
  <c r="E24" i="9"/>
  <c r="E21" i="9"/>
  <c r="E10" i="9"/>
  <c r="E8" i="9"/>
  <c r="E7" i="9"/>
  <c r="E6" i="9"/>
  <c r="E5" i="9"/>
  <c r="E4" i="9"/>
  <c r="E3" i="9"/>
  <c r="E38" i="8" l="1"/>
  <c r="E37" i="8"/>
  <c r="E36" i="8"/>
  <c r="E35" i="8"/>
  <c r="E32" i="8"/>
  <c r="E29" i="8"/>
  <c r="E28" i="8"/>
  <c r="E27" i="8"/>
  <c r="E24" i="8"/>
  <c r="E21" i="8"/>
  <c r="E10" i="8"/>
  <c r="E8" i="8"/>
  <c r="E7" i="8"/>
  <c r="E6" i="8"/>
  <c r="E5" i="8"/>
  <c r="E4" i="8"/>
  <c r="E3" i="8"/>
  <c r="E38" i="7" l="1"/>
  <c r="E37" i="7"/>
  <c r="E36" i="7"/>
  <c r="E35" i="7"/>
  <c r="E32" i="7"/>
  <c r="E29" i="7"/>
  <c r="E28" i="7"/>
  <c r="E27" i="7"/>
  <c r="E24" i="7"/>
  <c r="E21" i="7"/>
  <c r="E8" i="7"/>
  <c r="E10" i="7"/>
  <c r="E7" i="7"/>
  <c r="E6" i="7"/>
  <c r="E5" i="7"/>
  <c r="E4" i="7"/>
  <c r="E3" i="7"/>
  <c r="E44" i="6" l="1"/>
  <c r="E43" i="6"/>
  <c r="E42" i="6"/>
  <c r="E41" i="6"/>
  <c r="E40" i="6"/>
  <c r="E37" i="6"/>
  <c r="E34" i="6"/>
  <c r="E33" i="6"/>
  <c r="E32" i="6"/>
  <c r="E30" i="6"/>
  <c r="E27" i="6"/>
  <c r="E23" i="6"/>
  <c r="E22" i="6"/>
  <c r="H11" i="6"/>
  <c r="E7" i="6"/>
  <c r="H6" i="6"/>
  <c r="G6" i="6"/>
  <c r="E6" i="6"/>
  <c r="E5" i="6"/>
  <c r="E4" i="6"/>
  <c r="E3" i="6"/>
  <c r="H11" i="5" l="1"/>
  <c r="H6" i="5" l="1"/>
  <c r="G6" i="5"/>
  <c r="E44" i="5"/>
  <c r="E27" i="5"/>
  <c r="E43" i="5"/>
  <c r="E42" i="5"/>
  <c r="E41" i="5"/>
  <c r="E40" i="5"/>
  <c r="E37" i="5"/>
  <c r="E34" i="5"/>
  <c r="E33" i="5"/>
  <c r="E32" i="5"/>
  <c r="E30" i="5"/>
  <c r="E23" i="5"/>
  <c r="E22" i="5"/>
  <c r="E7" i="5"/>
  <c r="E6" i="5"/>
  <c r="E5" i="5"/>
  <c r="E4" i="5"/>
  <c r="E3" i="5"/>
  <c r="E27" i="4" l="1"/>
  <c r="E28" i="4" l="1"/>
  <c r="E43" i="4" l="1"/>
  <c r="E42" i="4"/>
  <c r="E41" i="4"/>
  <c r="E40" i="4"/>
  <c r="E37" i="4"/>
  <c r="E34" i="4"/>
  <c r="E33" i="4"/>
  <c r="E32" i="4"/>
  <c r="E30" i="4"/>
  <c r="E23" i="4"/>
  <c r="E22" i="4"/>
  <c r="E7" i="4"/>
  <c r="E6" i="4"/>
  <c r="E5" i="4"/>
  <c r="E4" i="4"/>
  <c r="E3" i="4"/>
  <c r="E7" i="1" l="1"/>
  <c r="E34" i="1"/>
  <c r="E33" i="1"/>
  <c r="E32" i="1"/>
  <c r="E30" i="1"/>
  <c r="E23" i="1"/>
  <c r="E6" i="1"/>
  <c r="E5" i="1"/>
  <c r="E22" i="1"/>
  <c r="E28" i="1"/>
  <c r="E37" i="1"/>
  <c r="E43" i="1"/>
  <c r="E42" i="1"/>
  <c r="E41" i="1"/>
  <c r="E40" i="1"/>
  <c r="E4" i="1"/>
  <c r="E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tc={E316A3EF-9DCA-48CE-A558-5FBA3CA5F45D}</author>
  </authors>
  <commentList>
    <comment ref="C40" authorId="0" shapeId="0" xr:uid="{E316A3EF-9DCA-48CE-A558-5FBA3CA5F45D}">
      <text>
        <t>[Threaded comment]
Your version of Excel allows you to read this threaded comment; however, any edits to it will get removed if the file is opened in a newer version of Excel. Learn more: https://go.microsoft.com/fwlink/?linkid=870924
Comment:
    Due to new Non-EITP events page?</t>
      </text>
    </comment>
  </commentList>
</comments>
</file>

<file path=xl/sharedStrings.xml><?xml version="1.0" encoding="utf-8"?>
<sst xmlns="http://schemas.openxmlformats.org/spreadsheetml/2006/main" count="4659" uniqueCount="346">
  <si>
    <t>illinoiseitraining.org</t>
  </si>
  <si>
    <t>eitp.education.illinois.edu</t>
  </si>
  <si>
    <t>Total or Average</t>
  </si>
  <si>
    <t>Audience Overview</t>
  </si>
  <si>
    <t>Google Analytics Data</t>
  </si>
  <si>
    <t>Behavior</t>
  </si>
  <si>
    <t>Acquisitions</t>
  </si>
  <si>
    <t>Most viewed pages #1</t>
  </si>
  <si>
    <t>#2</t>
  </si>
  <si>
    <t>#3</t>
  </si>
  <si>
    <t>#4</t>
  </si>
  <si>
    <t>#5</t>
  </si>
  <si>
    <t xml:space="preserve">   Direct (typed in name)</t>
  </si>
  <si>
    <t xml:space="preserve">   Referrals (linked to us)</t>
  </si>
  <si>
    <t xml:space="preserve">   Social media (linked to us)</t>
  </si>
  <si>
    <t xml:space="preserve">   Organic Search (search engine)</t>
  </si>
  <si>
    <t>Bounce Rate</t>
  </si>
  <si>
    <t>Pages per session</t>
  </si>
  <si>
    <t>Average Session Duration</t>
  </si>
  <si>
    <t>2 min. 54 sec.</t>
  </si>
  <si>
    <t>Channels</t>
  </si>
  <si>
    <t>Number of sessions</t>
  </si>
  <si>
    <t>Users</t>
  </si>
  <si>
    <t>Pageviews</t>
  </si>
  <si>
    <t>New Visitor %</t>
  </si>
  <si>
    <t>Returning Visitor %</t>
  </si>
  <si>
    <t>Internet Explorer</t>
  </si>
  <si>
    <t>Browser #1</t>
  </si>
  <si>
    <t>Browser #2</t>
  </si>
  <si>
    <t>Safari</t>
  </si>
  <si>
    <t>#1</t>
  </si>
  <si>
    <t>CreativeServices.illinois.edu</t>
  </si>
  <si>
    <t>Twitter</t>
  </si>
  <si>
    <t>Engagement</t>
  </si>
  <si>
    <t>Session Duration #1 length of time</t>
  </si>
  <si>
    <t>0-10 seconds</t>
  </si>
  <si>
    <t>No. session with that duration</t>
  </si>
  <si>
    <t>Illinois</t>
  </si>
  <si>
    <t>Missouri</t>
  </si>
  <si>
    <t>Indiana</t>
  </si>
  <si>
    <t>Location: Top 3 states (#1)</t>
  </si>
  <si>
    <t>Location: Top 5 cities (#1)</t>
  </si>
  <si>
    <t>eiclearinghouse.org</t>
  </si>
  <si>
    <t>eitam.org</t>
  </si>
  <si>
    <t>eic.erc.uiuc.edu</t>
  </si>
  <si>
    <t>Top Operating System</t>
  </si>
  <si>
    <t>Windows</t>
  </si>
  <si>
    <t>Home page</t>
  </si>
  <si>
    <t>New to EI</t>
  </si>
  <si>
    <t>Resources</t>
  </si>
  <si>
    <t>FAQ</t>
  </si>
  <si>
    <t>Index (Home Page)</t>
  </si>
  <si>
    <t>Chrome</t>
  </si>
  <si>
    <t>Number of Sessions</t>
  </si>
  <si>
    <t>Texas</t>
  </si>
  <si>
    <t>California</t>
  </si>
  <si>
    <t>Chicago</t>
  </si>
  <si>
    <t>Champaign</t>
  </si>
  <si>
    <t>Springfield</t>
  </si>
  <si>
    <t>Naperville</t>
  </si>
  <si>
    <t>Macomb</t>
  </si>
  <si>
    <t>Facebook</t>
  </si>
  <si>
    <t>-</t>
  </si>
  <si>
    <t>Twitter (tie)</t>
  </si>
  <si>
    <t>Pinterest (tie)</t>
  </si>
  <si>
    <t>wiu.edu</t>
  </si>
  <si>
    <t>ilgateways.com</t>
  </si>
  <si>
    <t>dhs.state.il.us</t>
  </si>
  <si>
    <t>ishail.org</t>
  </si>
  <si>
    <t>Social Media - Top 3 linking to us</t>
  </si>
  <si>
    <t>Referrals - Top 5 linking to us</t>
  </si>
  <si>
    <t>5 min. 10 sec.</t>
  </si>
  <si>
    <t>Welcome (home page)</t>
  </si>
  <si>
    <t>Training Calendar: Search</t>
  </si>
  <si>
    <t>Training Calendar: Edit Request</t>
  </si>
  <si>
    <t>Login</t>
  </si>
  <si>
    <t>Training Calendar:  Search Requests</t>
  </si>
  <si>
    <t>Device used per session (%)</t>
  </si>
  <si>
    <t xml:space="preserve">   Desktop</t>
  </si>
  <si>
    <t xml:space="preserve">   Mobile</t>
  </si>
  <si>
    <t xml:space="preserve">   Tablet</t>
  </si>
  <si>
    <t xml:space="preserve">   Percentage using top OS</t>
  </si>
  <si>
    <t xml:space="preserve">   Percentage using top browser #1</t>
  </si>
  <si>
    <t xml:space="preserve">   Percentage using top browser #2</t>
  </si>
  <si>
    <t>Waukegan</t>
  </si>
  <si>
    <t>Effingham</t>
  </si>
  <si>
    <t>total</t>
  </si>
  <si>
    <t>average</t>
  </si>
  <si>
    <t>Chrome and IE</t>
  </si>
  <si>
    <t>na</t>
  </si>
  <si>
    <t>4 min. 2 sec</t>
  </si>
  <si>
    <t>Arlington Heights</t>
  </si>
  <si>
    <t>Pinterest</t>
  </si>
  <si>
    <t>About</t>
  </si>
  <si>
    <t>Desktop</t>
  </si>
  <si>
    <t>Homepage</t>
  </si>
  <si>
    <t>#of sessions</t>
  </si>
  <si>
    <t>eic.crc.uiuc.edu</t>
  </si>
  <si>
    <t xml:space="preserve">   Sessions using top browser #1</t>
  </si>
  <si>
    <t xml:space="preserve">   Sessions using top browser #2</t>
  </si>
  <si>
    <t>Training Calendar</t>
  </si>
  <si>
    <t>sitemail.siteprotect.com</t>
  </si>
  <si>
    <t>New site</t>
  </si>
  <si>
    <t>m.facebook.com</t>
  </si>
  <si>
    <t>Washington</t>
  </si>
  <si>
    <t>2 min. 11 sec.</t>
  </si>
  <si>
    <t>Audience Behavior</t>
  </si>
  <si>
    <t>Credit Review</t>
  </si>
  <si>
    <t>Top Device Used (# sessions)</t>
  </si>
  <si>
    <t>bing.com</t>
  </si>
  <si>
    <t>Lansing</t>
  </si>
  <si>
    <t>54 sec</t>
  </si>
  <si>
    <t>Our sites</t>
  </si>
  <si>
    <t>1 min. 32 sec</t>
  </si>
  <si>
    <t>Audience - Behavior - Engagement</t>
  </si>
  <si>
    <t>old site</t>
  </si>
  <si>
    <t xml:space="preserve">   Email</t>
  </si>
  <si>
    <t>surveymonkey.com</t>
  </si>
  <si>
    <t>Peoria</t>
  </si>
  <si>
    <t>5 min. 40 sec</t>
  </si>
  <si>
    <t>11142 (55.39%)</t>
  </si>
  <si>
    <t>263 (1.31%)</t>
  </si>
  <si>
    <t>3757 (18.68%)</t>
  </si>
  <si>
    <t>4951 (24.61%)</t>
  </si>
  <si>
    <t>Wisconsin</t>
  </si>
  <si>
    <t>Joliet</t>
  </si>
  <si>
    <t>6214 (64.4%)</t>
  </si>
  <si>
    <t>1737 (18%)</t>
  </si>
  <si>
    <t>60 (0.62%)</t>
  </si>
  <si>
    <t>1633 (16.92%)</t>
  </si>
  <si>
    <t>LinkedIn (1 session)</t>
  </si>
  <si>
    <t>3 min. 56 sec</t>
  </si>
  <si>
    <t>(not set)</t>
  </si>
  <si>
    <t>1 min. 52 sec.</t>
  </si>
  <si>
    <t>FAQ Online Trainings</t>
  </si>
  <si>
    <t>keywords-monitoring-your-success.com</t>
  </si>
  <si>
    <t>4 min. 53 sec</t>
  </si>
  <si>
    <t>Credit Request</t>
  </si>
  <si>
    <t>Error</t>
  </si>
  <si>
    <t>google.com</t>
  </si>
  <si>
    <t>3 min. 22 sec</t>
  </si>
  <si>
    <t>WIU.edu</t>
  </si>
  <si>
    <t>Search boxes</t>
  </si>
  <si>
    <t>Facebook.com</t>
  </si>
  <si>
    <t>Behavior Overview</t>
  </si>
  <si>
    <t>5 min. 08 sec</t>
  </si>
  <si>
    <t>New York</t>
  </si>
  <si>
    <t>Calumet City</t>
  </si>
  <si>
    <t>Audience - Mobile - Overview</t>
  </si>
  <si>
    <t>Most viewed pages</t>
  </si>
  <si>
    <t>Non-EITP Events page</t>
  </si>
  <si>
    <t>Credit Request page</t>
  </si>
  <si>
    <t>Credit Request Review page</t>
  </si>
  <si>
    <t>2 min. 04 sec</t>
  </si>
  <si>
    <t>3 min. 35 sec</t>
  </si>
  <si>
    <t>Illinoiseitraining.org</t>
  </si>
  <si>
    <t>dnserrorassist.att.net</t>
  </si>
  <si>
    <t>FAQ online</t>
  </si>
  <si>
    <t>NA</t>
  </si>
  <si>
    <t>4 min. 49 sec</t>
  </si>
  <si>
    <t>Reddit</t>
  </si>
  <si>
    <t>1 min. 59 sec</t>
  </si>
  <si>
    <t>roe.stclair.k12.il.us</t>
  </si>
  <si>
    <t>4 min. 45 sec</t>
  </si>
  <si>
    <t>Google</t>
  </si>
  <si>
    <t>Non-EITP Events Search page</t>
  </si>
  <si>
    <t>Credit Request Edit page</t>
  </si>
  <si>
    <t>Credit Request Search page</t>
  </si>
  <si>
    <t>EITP Calendar</t>
  </si>
  <si>
    <t>2 min. 2 sec</t>
  </si>
  <si>
    <t>3 min. 24 sec</t>
  </si>
  <si>
    <t>Florida</t>
  </si>
  <si>
    <t>IP address off coast of Africa</t>
  </si>
  <si>
    <t>Credit Request Login page</t>
  </si>
  <si>
    <t>View My Credit Requests</t>
  </si>
  <si>
    <t>omniupdate.wiu.edu</t>
  </si>
  <si>
    <t>asha.org</t>
  </si>
  <si>
    <t>4 min. 52 sec</t>
  </si>
  <si>
    <t>2 min. 9 sec</t>
  </si>
  <si>
    <t>3 min. 31 sec</t>
  </si>
  <si>
    <t>ilservicecoordinationcommunityofpractice.pbworks.com</t>
  </si>
  <si>
    <t>YouTube</t>
  </si>
  <si>
    <t>Naver/Pinterest/Twitter (tie)</t>
  </si>
  <si>
    <t>Credit Request (CR) Review page</t>
  </si>
  <si>
    <t>Thank You/Submit Another CR</t>
  </si>
  <si>
    <t>com.google.android.googlequicksearchbox</t>
  </si>
  <si>
    <t>outlook.live.com</t>
  </si>
  <si>
    <t>5 min. 13 sec</t>
  </si>
  <si>
    <t>2 min. 0 sec</t>
  </si>
  <si>
    <t>Naver</t>
  </si>
  <si>
    <t>FAQ new to EI</t>
  </si>
  <si>
    <t>3 min. 37 sec</t>
  </si>
  <si>
    <t>https://blogs.illinois.edu/view/7818/597119</t>
  </si>
  <si>
    <t>5 min. 26 sec</t>
  </si>
  <si>
    <t>searchencrypt.com</t>
  </si>
  <si>
    <t>1 min. 51 sec</t>
  </si>
  <si>
    <t>Evanston</t>
  </si>
  <si>
    <t>3 min. 38 sec</t>
  </si>
  <si>
    <t>learn.extension.org</t>
  </si>
  <si>
    <t>eiclearninghouse.org</t>
  </si>
  <si>
    <t>Twitter/YouTube (tie)</t>
  </si>
  <si>
    <t>FAQ New to EI</t>
  </si>
  <si>
    <t>5 min. 46 sec</t>
  </si>
  <si>
    <t>Google Quick Search</t>
  </si>
  <si>
    <t>Google Android</t>
  </si>
  <si>
    <t>Test page for new iframe</t>
  </si>
  <si>
    <t>EITP Events page</t>
  </si>
  <si>
    <t>Online Events page</t>
  </si>
  <si>
    <t>Resource page</t>
  </si>
  <si>
    <t>2 min. 29 sec</t>
  </si>
  <si>
    <t>4 min. 8 sec</t>
  </si>
  <si>
    <t>Aurora</t>
  </si>
  <si>
    <t>6 min. 1 sec</t>
  </si>
  <si>
    <t>cryptocurrencyed-exchange.info</t>
  </si>
  <si>
    <t>Pocket</t>
  </si>
  <si>
    <t>New to EI page</t>
  </si>
  <si>
    <t>Credit Requests page</t>
  </si>
  <si>
    <t>cvent.com</t>
  </si>
  <si>
    <t>2 min. 47 sec</t>
  </si>
  <si>
    <t>Virginia</t>
  </si>
  <si>
    <t>New Lenox</t>
  </si>
  <si>
    <t>4 min. 24 sec</t>
  </si>
  <si>
    <t>5 min. 54 sec</t>
  </si>
  <si>
    <t>krumblede-ads.info</t>
  </si>
  <si>
    <t>eitp.educaton.illinois.edu</t>
  </si>
  <si>
    <t>blogs.illinois.edu</t>
  </si>
  <si>
    <t>View My Credit Requests page</t>
  </si>
  <si>
    <t>Page for new iframe</t>
  </si>
  <si>
    <t>2 min. 45 sec</t>
  </si>
  <si>
    <t>Tinley Park</t>
  </si>
  <si>
    <t>4 min. 20 sec</t>
  </si>
  <si>
    <t>militaryfamilieslearningnetwork.org</t>
  </si>
  <si>
    <t>new page!</t>
  </si>
  <si>
    <t>3 min. 8 sec</t>
  </si>
  <si>
    <t>4 min. 31 sec</t>
  </si>
  <si>
    <t>EITP Events Page</t>
  </si>
  <si>
    <t>Non-EITP Events Page</t>
  </si>
  <si>
    <t>EITP</t>
  </si>
  <si>
    <t>Account Edit page</t>
  </si>
  <si>
    <t>4 min. 56 sec</t>
  </si>
  <si>
    <t>Michigan</t>
  </si>
  <si>
    <t>Palatine</t>
  </si>
  <si>
    <t>3 min. 07 sec</t>
  </si>
  <si>
    <t>LinkedIn</t>
  </si>
  <si>
    <t>5 min. 43 sec</t>
  </si>
  <si>
    <t>Not Set</t>
  </si>
  <si>
    <t>Sessions</t>
  </si>
  <si>
    <t>3 min. 19 sec</t>
  </si>
  <si>
    <t>NonEITP Events page</t>
  </si>
  <si>
    <t>5 min. 09 sec</t>
  </si>
  <si>
    <t>com.google.android.gm</t>
  </si>
  <si>
    <t>2 min. 55 sec</t>
  </si>
  <si>
    <t>MFLN site</t>
  </si>
  <si>
    <t>https://blogs.illinois.edu/view</t>
  </si>
  <si>
    <t>5 min. 38 sec</t>
  </si>
  <si>
    <t>thecenter.public</t>
  </si>
  <si>
    <t>Oak Lawn</t>
  </si>
  <si>
    <t>4 min. 16 sec</t>
  </si>
  <si>
    <t>6 min. 2 sec</t>
  </si>
  <si>
    <t>Galesburg</t>
  </si>
  <si>
    <t>2 min. 58 sec</t>
  </si>
  <si>
    <t>Crystal Lake</t>
  </si>
  <si>
    <t>Big jump in # of sessions and users from last quarter!</t>
  </si>
  <si>
    <t>COVID-19 Resource page</t>
  </si>
  <si>
    <t>Live Video Visits page</t>
  </si>
  <si>
    <t>5 min. 12 sec</t>
  </si>
  <si>
    <t>duckduckgo.com</t>
  </si>
  <si>
    <t>google search</t>
  </si>
  <si>
    <t>Create Account page</t>
  </si>
  <si>
    <t>2 min. 38 sec</t>
  </si>
  <si>
    <t>3 min. 55 sec</t>
  </si>
  <si>
    <t>Organic</t>
  </si>
  <si>
    <t>https://blogs.illinois.edu/view/6039/119776</t>
  </si>
  <si>
    <t>https://blogs.illinois.edu/view/6039/175193</t>
  </si>
  <si>
    <t>COVID page</t>
  </si>
  <si>
    <t>https://blogs.illinois.edu/view/6096/807027</t>
  </si>
  <si>
    <t>4 min. 55 sec</t>
  </si>
  <si>
    <t>CR "Thank You for Submitting" page</t>
  </si>
  <si>
    <t>3 min. 51 sec</t>
  </si>
  <si>
    <t>New to EI Page</t>
  </si>
  <si>
    <t>5 min. 7 sec</t>
  </si>
  <si>
    <t>2 min. 23 sec</t>
  </si>
  <si>
    <t>3 min. 45 sec</t>
  </si>
  <si>
    <t>6 min. 34 sec</t>
  </si>
  <si>
    <t>Massachusetts</t>
  </si>
  <si>
    <t>2 min. 37 sec</t>
  </si>
  <si>
    <t>4 min. 35 sec</t>
  </si>
  <si>
    <t>Rockford</t>
  </si>
  <si>
    <t>web.cvent.com</t>
  </si>
  <si>
    <t>universalonlinepartceicurriculum.pbworks.com</t>
  </si>
  <si>
    <t>4 min. 12 sec</t>
  </si>
  <si>
    <t>4 min 42 sec</t>
  </si>
  <si>
    <t>windows</t>
  </si>
  <si>
    <t>Credit Requests Login page</t>
  </si>
  <si>
    <t>Thank You for Submitting... page</t>
  </si>
  <si>
    <t>Downers Grove</t>
  </si>
  <si>
    <t>4 min. 18 sec</t>
  </si>
  <si>
    <t>veipd.org</t>
  </si>
  <si>
    <t>eclre.org</t>
  </si>
  <si>
    <t>4 min. 11 sec</t>
  </si>
  <si>
    <t>5 min. 33 sec</t>
  </si>
  <si>
    <t>Wellesley</t>
  </si>
  <si>
    <t>linktr.ee</t>
  </si>
  <si>
    <t>Thank You for Submission page</t>
  </si>
  <si>
    <t>Ashburn</t>
  </si>
  <si>
    <t>Utah</t>
  </si>
  <si>
    <t>3 min. 58 sec</t>
  </si>
  <si>
    <t>Total pageviews increased</t>
  </si>
  <si>
    <t>Old website acquisition channels changed from Direct to Organic Search</t>
  </si>
  <si>
    <t>ilota.memberclicks.net</t>
  </si>
  <si>
    <t>New website acquisition channels changed from Organic to Direct</t>
  </si>
  <si>
    <t>social media for new site almost doubled</t>
  </si>
  <si>
    <t>providerconnections.org</t>
  </si>
  <si>
    <t>Online SOFU Toolkit</t>
  </si>
  <si>
    <t>https://blogs.illinois.edu/view/6150/807293</t>
  </si>
  <si>
    <t>Online SOFU Toolkit made it to Top 5 pages!!</t>
  </si>
  <si>
    <t>Notes:</t>
  </si>
  <si>
    <t>excel.officeapps.live.com</t>
  </si>
  <si>
    <t>mail.google.com</t>
  </si>
  <si>
    <t>Create an Account page</t>
  </si>
  <si>
    <t>4 min. 38 sec</t>
  </si>
  <si>
    <t>oneop.org</t>
  </si>
  <si>
    <t>6 min. 01 sec</t>
  </si>
  <si>
    <t>Review Credit Request</t>
  </si>
  <si>
    <t>Credit Request Login</t>
  </si>
  <si>
    <r>
      <t>?module=15&amp;type=</t>
    </r>
    <r>
      <rPr>
        <b/>
        <sz val="11"/>
        <color theme="1"/>
        <rFont val="Times New Roman"/>
        <family val="1"/>
      </rPr>
      <t>20</t>
    </r>
    <r>
      <rPr>
        <sz val="11"/>
        <color theme="1"/>
        <rFont val="Times New Roman"/>
        <family val="2"/>
      </rPr>
      <t>&amp;item=51</t>
    </r>
  </si>
  <si>
    <t xml:space="preserve">Thank You for Submitting Req. </t>
  </si>
  <si>
    <t>Thank You for Submitting Req. page</t>
  </si>
  <si>
    <t>?item=194</t>
  </si>
  <si>
    <r>
      <t>?module=15&amp;type=</t>
    </r>
    <r>
      <rPr>
        <b/>
        <sz val="11"/>
        <color theme="1"/>
        <rFont val="Times New Roman"/>
        <family val="1"/>
      </rPr>
      <t>21</t>
    </r>
    <r>
      <rPr>
        <sz val="11"/>
        <color theme="1"/>
        <rFont val="Times New Roman"/>
        <family val="2"/>
      </rPr>
      <t>&amp;item=51</t>
    </r>
  </si>
  <si>
    <r>
      <t>?module=15&amp;type=</t>
    </r>
    <r>
      <rPr>
        <b/>
        <sz val="11"/>
        <color theme="1"/>
        <rFont val="Times New Roman"/>
        <family val="1"/>
      </rPr>
      <t>3</t>
    </r>
    <r>
      <rPr>
        <sz val="11"/>
        <color theme="1"/>
        <rFont val="Times New Roman"/>
        <family val="2"/>
      </rPr>
      <t>&amp;item=1</t>
    </r>
  </si>
  <si>
    <r>
      <t>?module=15&amp;type=</t>
    </r>
    <r>
      <rPr>
        <b/>
        <sz val="11"/>
        <color theme="1"/>
        <rFont val="Times New Roman"/>
        <family val="1"/>
      </rPr>
      <t>19</t>
    </r>
    <r>
      <rPr>
        <sz val="11"/>
        <color theme="1"/>
        <rFont val="Times New Roman"/>
        <family val="2"/>
      </rPr>
      <t>&amp;</t>
    </r>
    <r>
      <rPr>
        <b/>
        <sz val="11"/>
        <color theme="1"/>
        <rFont val="Times New Roman"/>
        <family val="1"/>
      </rPr>
      <t>item=1</t>
    </r>
  </si>
  <si>
    <t>Bloomington</t>
  </si>
  <si>
    <t>5 min. 6 sec</t>
  </si>
  <si>
    <t>5 min. 01 sec</t>
  </si>
  <si>
    <t>4 min. 30 sec</t>
  </si>
  <si>
    <t>app.asana.com</t>
  </si>
  <si>
    <t>teachmetotalk.com</t>
  </si>
  <si>
    <t>4 min. 33 sec</t>
  </si>
  <si>
    <t>statics.teams.cdn.office.net</t>
  </si>
  <si>
    <t>Toddler Play Conference 2023</t>
  </si>
  <si>
    <t>STAR NET Transition event</t>
  </si>
  <si>
    <t>Tips for Working with Interpreters</t>
  </si>
  <si>
    <t>Upcoming SOFU events page</t>
  </si>
  <si>
    <t>3 min. 40 sec</t>
  </si>
  <si>
    <t>4 min. 6 sec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</si>
</sst>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6" x14ac:knownFonts="1">
    <font>
      <sz val="11"/>
      <color theme="1"/>
      <name val="Times New Roman"/>
      <family val="2"/>
    </font>
    <font>
      <b/>
      <sz val="11"/>
      <color theme="1"/>
      <name val="Times New Roman"/>
      <family val="1"/>
    </font>
    <font>
      <sz val="11"/>
      <color theme="7"/>
      <name val="Times New Roman"/>
      <family val="1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10"/>
      <color theme="7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8"/>
      <color theme="1"/>
      <name val="Arial"/>
      <family val="2"/>
    </font>
    <font>
      <b/>
      <sz val="11"/>
      <color theme="1"/>
      <name val="Times New Roman"/>
      <family val="2"/>
    </font>
    <font>
      <sz val="10"/>
      <color theme="6"/>
      <name val="Arial"/>
      <family val="2"/>
    </font>
    <font>
      <sz val="8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sz val="9"/>
      <name val="Arial"/>
      <family val="2"/>
    </font>
    <font>
      <b/>
      <sz val="10"/>
      <color rgb="FFFF0000"/>
      <name val="Arial"/>
      <family val="2"/>
    </font>
    <font>
      <sz val="11"/>
      <color rgb="FFFF0000"/>
      <name val="Times New Roman"/>
      <family val="2"/>
    </font>
    <font>
      <sz val="11"/>
      <color rgb="FFFF0000"/>
      <name val="Times New Roman"/>
      <family val="1"/>
    </font>
    <font>
      <sz val="10"/>
      <color rgb="FF000000"/>
      <name val="Arial"/>
      <family val="2"/>
    </font>
    <font>
      <sz val="11"/>
      <name val="Times New Roman"/>
      <family val="1"/>
    </font>
    <font>
      <sz val="8"/>
      <color theme="6"/>
      <name val="Arial"/>
      <family val="2"/>
    </font>
    <font>
      <b/>
      <sz val="10"/>
      <color theme="6"/>
      <name val="Arial"/>
      <family val="2"/>
    </font>
    <font>
      <sz val="11"/>
      <color theme="6"/>
      <name val="Times New Roman"/>
      <family val="2"/>
    </font>
    <font>
      <sz val="11"/>
      <color theme="6"/>
      <name val="Times New Roman"/>
      <family val="1"/>
    </font>
    <font>
      <sz val="11"/>
      <name val="Arial"/>
      <family val="2"/>
    </font>
    <font>
      <sz val="11"/>
      <color theme="6"/>
      <name val="Arial"/>
      <family val="2"/>
    </font>
    <font>
      <u/>
      <sz val="11"/>
      <color theme="10"/>
      <name val="Times New Roman"/>
      <family val="2"/>
    </font>
    <font>
      <sz val="10"/>
      <color theme="9"/>
      <name val="Arial"/>
      <family val="2"/>
    </font>
    <font>
      <sz val="10"/>
      <color rgb="FFC00000"/>
      <name val="Arial"/>
      <family val="2"/>
    </font>
    <font>
      <sz val="8"/>
      <color rgb="FFC00000"/>
      <name val="Arial"/>
      <family val="2"/>
    </font>
    <font>
      <b/>
      <sz val="10"/>
      <color rgb="FFC00000"/>
      <name val="Arial"/>
      <family val="2"/>
    </font>
    <font>
      <sz val="11"/>
      <color rgb="FFC00000"/>
      <name val="Arial"/>
      <family val="2"/>
    </font>
    <font>
      <sz val="11"/>
      <color theme="9"/>
      <name val="Times New Roman"/>
      <family val="1"/>
    </font>
    <font>
      <sz val="11"/>
      <name val="Times New Roman"/>
      <family val="2"/>
    </font>
    <font>
      <sz val="11"/>
      <color theme="1" tint="0.499984740745262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8F8F8"/>
        <bgColor indexed="64"/>
      </patternFill>
    </fill>
  </fills>
  <borders count="2">
    <border>
      <left/>
      <right/>
      <top/>
      <bottom/>
      <diagonal/>
    </border>
    <border>
      <left/>
      <right/>
      <top style="medium">
        <color rgb="FFDBDBDB"/>
      </top>
      <bottom/>
      <diagonal/>
    </border>
  </borders>
  <cellStyleXfs count="2">
    <xf numFmtId="0" fontId="0" fillId="0" borderId="0"/>
    <xf numFmtId="0" fontId="27" fillId="0" borderId="0" applyNumberFormat="0" applyFill="0" applyBorder="0" applyAlignment="0" applyProtection="0"/>
  </cellStyleXfs>
  <cellXfs count="133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center"/>
    </xf>
    <xf numFmtId="0" fontId="1" fillId="0" borderId="0" xfId="0" applyFont="1" applyAlignment="1">
      <alignment horizontal="center"/>
    </xf>
    <xf numFmtId="3" fontId="0" fillId="0" borderId="0" xfId="0" applyNumberFormat="1" applyAlignment="1">
      <alignment horizontal="center"/>
    </xf>
    <xf numFmtId="10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3" fontId="0" fillId="3" borderId="0" xfId="0" applyNumberFormat="1" applyFill="1" applyAlignment="1">
      <alignment horizontal="center"/>
    </xf>
    <xf numFmtId="0" fontId="0" fillId="3" borderId="0" xfId="0" applyFill="1" applyAlignment="1">
      <alignment horizontal="center"/>
    </xf>
    <xf numFmtId="10" fontId="0" fillId="3" borderId="0" xfId="0" applyNumberFormat="1" applyFill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/>
    <xf numFmtId="0" fontId="5" fillId="2" borderId="0" xfId="0" applyFont="1" applyFill="1"/>
    <xf numFmtId="0" fontId="5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3" fontId="5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10" fontId="5" fillId="0" borderId="0" xfId="0" applyNumberFormat="1" applyFont="1" applyAlignment="1">
      <alignment horizontal="center"/>
    </xf>
    <xf numFmtId="10" fontId="7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5" fillId="4" borderId="0" xfId="0" applyFont="1" applyFill="1" applyAlignment="1">
      <alignment horizontal="center"/>
    </xf>
    <xf numFmtId="0" fontId="5" fillId="4" borderId="0" xfId="0" applyFont="1" applyFill="1"/>
    <xf numFmtId="3" fontId="5" fillId="4" borderId="0" xfId="0" applyNumberFormat="1" applyFont="1" applyFill="1" applyAlignment="1">
      <alignment horizontal="center"/>
    </xf>
    <xf numFmtId="10" fontId="5" fillId="4" borderId="0" xfId="0" applyNumberFormat="1" applyFont="1" applyFill="1" applyAlignment="1">
      <alignment horizontal="center"/>
    </xf>
    <xf numFmtId="164" fontId="5" fillId="4" borderId="0" xfId="0" applyNumberFormat="1" applyFont="1" applyFill="1" applyAlignment="1">
      <alignment horizontal="center"/>
    </xf>
    <xf numFmtId="0" fontId="5" fillId="4" borderId="0" xfId="0" applyFont="1" applyFill="1" applyAlignment="1">
      <alignment horizontal="left"/>
    </xf>
    <xf numFmtId="3" fontId="7" fillId="0" borderId="0" xfId="0" applyNumberFormat="1" applyFont="1" applyAlignment="1">
      <alignment horizontal="center"/>
    </xf>
    <xf numFmtId="20" fontId="7" fillId="0" borderId="0" xfId="0" applyNumberFormat="1" applyFont="1" applyAlignment="1">
      <alignment horizontal="center"/>
    </xf>
    <xf numFmtId="0" fontId="9" fillId="4" borderId="0" xfId="0" applyFont="1" applyFill="1" applyAlignment="1">
      <alignment horizontal="center"/>
    </xf>
    <xf numFmtId="0" fontId="7" fillId="5" borderId="0" xfId="0" applyFont="1" applyFill="1" applyAlignment="1">
      <alignment horizontal="center"/>
    </xf>
    <xf numFmtId="0" fontId="6" fillId="5" borderId="0" xfId="0" applyFont="1" applyFill="1" applyAlignment="1">
      <alignment horizontal="center"/>
    </xf>
    <xf numFmtId="0" fontId="8" fillId="5" borderId="0" xfId="0" applyFont="1" applyFill="1" applyAlignment="1">
      <alignment horizontal="center"/>
    </xf>
    <xf numFmtId="4" fontId="5" fillId="4" borderId="0" xfId="0" applyNumberFormat="1" applyFont="1" applyFill="1" applyAlignment="1">
      <alignment horizontal="center"/>
    </xf>
    <xf numFmtId="0" fontId="11" fillId="0" borderId="0" xfId="0" applyFont="1" applyAlignment="1">
      <alignment horizontal="center"/>
    </xf>
    <xf numFmtId="0" fontId="11" fillId="2" borderId="0" xfId="0" applyFont="1" applyFill="1" applyAlignment="1">
      <alignment horizontal="center"/>
    </xf>
    <xf numFmtId="0" fontId="12" fillId="4" borderId="0" xfId="0" applyFont="1" applyFill="1" applyAlignment="1">
      <alignment horizontal="center"/>
    </xf>
    <xf numFmtId="0" fontId="10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7" fillId="2" borderId="0" xfId="0" applyFont="1" applyFill="1" applyAlignment="1">
      <alignment horizontal="center"/>
    </xf>
    <xf numFmtId="3" fontId="5" fillId="0" borderId="0" xfId="0" applyNumberFormat="1" applyFont="1"/>
    <xf numFmtId="0" fontId="7" fillId="3" borderId="0" xfId="0" applyFont="1" applyFill="1" applyAlignment="1">
      <alignment horizontal="center"/>
    </xf>
    <xf numFmtId="0" fontId="11" fillId="6" borderId="0" xfId="0" applyFont="1" applyFill="1" applyAlignment="1">
      <alignment horizontal="center"/>
    </xf>
    <xf numFmtId="0" fontId="8" fillId="7" borderId="0" xfId="0" applyFont="1" applyFill="1" applyAlignment="1">
      <alignment horizontal="center"/>
    </xf>
    <xf numFmtId="0" fontId="11" fillId="8" borderId="0" xfId="0" applyFont="1" applyFill="1" applyAlignment="1">
      <alignment horizontal="center"/>
    </xf>
    <xf numFmtId="0" fontId="13" fillId="8" borderId="0" xfId="0" applyFont="1" applyFill="1"/>
    <xf numFmtId="0" fontId="13" fillId="8" borderId="0" xfId="0" applyFont="1" applyFill="1" applyAlignment="1">
      <alignment horizontal="center"/>
    </xf>
    <xf numFmtId="0" fontId="14" fillId="9" borderId="0" xfId="0" applyFont="1" applyFill="1"/>
    <xf numFmtId="0" fontId="14" fillId="9" borderId="0" xfId="0" applyFont="1" applyFill="1" applyAlignment="1">
      <alignment horizontal="center"/>
    </xf>
    <xf numFmtId="10" fontId="14" fillId="9" borderId="0" xfId="0" applyNumberFormat="1" applyFont="1" applyFill="1" applyAlignment="1">
      <alignment horizontal="center"/>
    </xf>
    <xf numFmtId="10" fontId="13" fillId="8" borderId="0" xfId="0" applyNumberFormat="1" applyFont="1" applyFill="1" applyAlignment="1">
      <alignment horizontal="center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10" fontId="16" fillId="9" borderId="0" xfId="0" applyNumberFormat="1" applyFont="1" applyFill="1" applyAlignment="1">
      <alignment horizontal="center"/>
    </xf>
    <xf numFmtId="10" fontId="8" fillId="8" borderId="0" xfId="0" applyNumberFormat="1" applyFont="1" applyFill="1" applyAlignment="1">
      <alignment horizontal="center"/>
    </xf>
    <xf numFmtId="0" fontId="16" fillId="9" borderId="0" xfId="0" applyFont="1" applyFill="1" applyAlignment="1">
      <alignment horizontal="center"/>
    </xf>
    <xf numFmtId="0" fontId="8" fillId="8" borderId="0" xfId="0" applyFont="1" applyFill="1" applyAlignment="1">
      <alignment horizontal="center"/>
    </xf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8" fillId="4" borderId="0" xfId="0" applyFont="1" applyFill="1" applyAlignment="1">
      <alignment horizontal="center"/>
    </xf>
    <xf numFmtId="4" fontId="8" fillId="4" borderId="0" xfId="0" applyNumberFormat="1" applyFont="1" applyFill="1" applyAlignment="1">
      <alignment horizontal="center"/>
    </xf>
    <xf numFmtId="3" fontId="19" fillId="10" borderId="1" xfId="0" applyNumberFormat="1" applyFont="1" applyFill="1" applyBorder="1" applyAlignment="1">
      <alignment horizontal="center" vertical="center" wrapText="1"/>
    </xf>
    <xf numFmtId="3" fontId="7" fillId="4" borderId="0" xfId="0" applyNumberFormat="1" applyFont="1" applyFill="1" applyAlignment="1">
      <alignment horizontal="center"/>
    </xf>
    <xf numFmtId="10" fontId="7" fillId="4" borderId="0" xfId="0" applyNumberFormat="1" applyFont="1" applyFill="1" applyAlignment="1">
      <alignment horizontal="center"/>
    </xf>
    <xf numFmtId="164" fontId="7" fillId="4" borderId="0" xfId="0" applyNumberFormat="1" applyFont="1" applyFill="1" applyAlignment="1">
      <alignment horizontal="center"/>
    </xf>
    <xf numFmtId="0" fontId="7" fillId="4" borderId="0" xfId="0" applyFont="1" applyFill="1" applyAlignment="1">
      <alignment horizontal="center"/>
    </xf>
    <xf numFmtId="0" fontId="20" fillId="0" borderId="0" xfId="0" applyFont="1" applyAlignment="1">
      <alignment horizontal="center"/>
    </xf>
    <xf numFmtId="4" fontId="7" fillId="4" borderId="0" xfId="0" applyNumberFormat="1" applyFont="1" applyFill="1" applyAlignment="1">
      <alignment horizontal="center"/>
    </xf>
    <xf numFmtId="0" fontId="7" fillId="4" borderId="0" xfId="0" applyFont="1" applyFill="1" applyAlignment="1">
      <alignment horizontal="left"/>
    </xf>
    <xf numFmtId="0" fontId="7" fillId="4" borderId="0" xfId="0" applyFont="1" applyFill="1"/>
    <xf numFmtId="10" fontId="4" fillId="9" borderId="0" xfId="0" applyNumberFormat="1" applyFont="1" applyFill="1" applyAlignment="1">
      <alignment horizontal="center"/>
    </xf>
    <xf numFmtId="10" fontId="7" fillId="8" borderId="0" xfId="0" applyNumberFormat="1" applyFont="1" applyFill="1" applyAlignment="1">
      <alignment horizontal="center"/>
    </xf>
    <xf numFmtId="0" fontId="4" fillId="9" borderId="0" xfId="0" applyFont="1" applyFill="1" applyAlignment="1">
      <alignment horizontal="center"/>
    </xf>
    <xf numFmtId="0" fontId="7" fillId="8" borderId="0" xfId="0" applyFont="1" applyFill="1" applyAlignment="1">
      <alignment horizontal="center"/>
    </xf>
    <xf numFmtId="0" fontId="21" fillId="4" borderId="0" xfId="0" applyFont="1" applyFill="1" applyAlignment="1">
      <alignment horizontal="center"/>
    </xf>
    <xf numFmtId="0" fontId="11" fillId="4" borderId="0" xfId="0" applyFont="1" applyFill="1" applyAlignment="1">
      <alignment horizontal="center"/>
    </xf>
    <xf numFmtId="0" fontId="11" fillId="4" borderId="0" xfId="0" applyFont="1" applyFill="1" applyAlignment="1">
      <alignment horizontal="left"/>
    </xf>
    <xf numFmtId="0" fontId="11" fillId="4" borderId="0" xfId="0" applyFont="1" applyFill="1"/>
    <xf numFmtId="10" fontId="22" fillId="9" borderId="0" xfId="0" applyNumberFormat="1" applyFont="1" applyFill="1" applyAlignment="1">
      <alignment horizontal="center"/>
    </xf>
    <xf numFmtId="10" fontId="11" fillId="8" borderId="0" xfId="0" applyNumberFormat="1" applyFont="1" applyFill="1" applyAlignment="1">
      <alignment horizontal="center"/>
    </xf>
    <xf numFmtId="0" fontId="22" fillId="9" borderId="0" xfId="0" applyFont="1" applyFill="1" applyAlignment="1">
      <alignment horizontal="center"/>
    </xf>
    <xf numFmtId="0" fontId="23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22" fillId="9" borderId="0" xfId="0" applyFont="1" applyFill="1"/>
    <xf numFmtId="0" fontId="25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27" fillId="0" borderId="0" xfId="1"/>
    <xf numFmtId="0" fontId="4" fillId="9" borderId="0" xfId="0" applyFont="1" applyFill="1"/>
    <xf numFmtId="0" fontId="7" fillId="0" borderId="0" xfId="0" applyFont="1" applyAlignment="1">
      <alignment horizontal="left"/>
    </xf>
    <xf numFmtId="9" fontId="7" fillId="4" borderId="0" xfId="0" applyNumberFormat="1" applyFont="1" applyFill="1" applyAlignment="1">
      <alignment horizontal="center"/>
    </xf>
    <xf numFmtId="0" fontId="28" fillId="4" borderId="0" xfId="0" applyFont="1" applyFill="1" applyAlignment="1">
      <alignment horizontal="left"/>
    </xf>
    <xf numFmtId="3" fontId="29" fillId="0" borderId="0" xfId="0" applyNumberFormat="1" applyFont="1" applyAlignment="1">
      <alignment horizontal="center"/>
    </xf>
    <xf numFmtId="3" fontId="29" fillId="4" borderId="0" xfId="0" applyNumberFormat="1" applyFont="1" applyFill="1" applyAlignment="1">
      <alignment horizontal="center"/>
    </xf>
    <xf numFmtId="0" fontId="29" fillId="4" borderId="0" xfId="0" applyFont="1" applyFill="1"/>
    <xf numFmtId="10" fontId="29" fillId="0" borderId="0" xfId="0" applyNumberFormat="1" applyFont="1" applyAlignment="1">
      <alignment horizontal="center"/>
    </xf>
    <xf numFmtId="10" fontId="29" fillId="4" borderId="0" xfId="0" applyNumberFormat="1" applyFont="1" applyFill="1" applyAlignment="1">
      <alignment horizontal="center"/>
    </xf>
    <xf numFmtId="0" fontId="29" fillId="0" borderId="0" xfId="0" applyFont="1" applyAlignment="1">
      <alignment horizontal="center"/>
    </xf>
    <xf numFmtId="164" fontId="29" fillId="4" borderId="0" xfId="0" applyNumberFormat="1" applyFont="1" applyFill="1" applyAlignment="1">
      <alignment horizontal="center"/>
    </xf>
    <xf numFmtId="20" fontId="29" fillId="0" borderId="0" xfId="0" applyNumberFormat="1" applyFont="1" applyAlignment="1">
      <alignment horizontal="center"/>
    </xf>
    <xf numFmtId="0" fontId="30" fillId="4" borderId="0" xfId="0" applyFont="1" applyFill="1" applyAlignment="1">
      <alignment horizontal="center"/>
    </xf>
    <xf numFmtId="0" fontId="29" fillId="4" borderId="0" xfId="0" applyFont="1" applyFill="1" applyAlignment="1">
      <alignment horizontal="left"/>
    </xf>
    <xf numFmtId="0" fontId="29" fillId="4" borderId="0" xfId="0" applyFont="1" applyFill="1" applyAlignment="1">
      <alignment horizontal="center"/>
    </xf>
    <xf numFmtId="9" fontId="29" fillId="4" borderId="0" xfId="0" applyNumberFormat="1" applyFont="1" applyFill="1" applyAlignment="1">
      <alignment horizontal="center"/>
    </xf>
    <xf numFmtId="4" fontId="29" fillId="4" borderId="0" xfId="0" applyNumberFormat="1" applyFont="1" applyFill="1" applyAlignment="1">
      <alignment horizontal="center"/>
    </xf>
    <xf numFmtId="10" fontId="31" fillId="9" borderId="0" xfId="0" applyNumberFormat="1" applyFont="1" applyFill="1" applyAlignment="1">
      <alignment horizontal="center"/>
    </xf>
    <xf numFmtId="0" fontId="31" fillId="9" borderId="0" xfId="0" applyFont="1" applyFill="1"/>
    <xf numFmtId="10" fontId="29" fillId="8" borderId="0" xfId="0" applyNumberFormat="1" applyFont="1" applyFill="1" applyAlignment="1">
      <alignment horizontal="center"/>
    </xf>
    <xf numFmtId="0" fontId="31" fillId="9" borderId="0" xfId="0" applyFont="1" applyFill="1" applyAlignment="1">
      <alignment horizontal="center"/>
    </xf>
    <xf numFmtId="0" fontId="29" fillId="8" borderId="0" xfId="0" applyFont="1" applyFill="1" applyAlignment="1">
      <alignment horizontal="center"/>
    </xf>
    <xf numFmtId="0" fontId="31" fillId="0" borderId="0" xfId="0" applyFont="1" applyAlignment="1">
      <alignment horizontal="center"/>
    </xf>
    <xf numFmtId="0" fontId="32" fillId="0" borderId="0" xfId="0" applyFont="1" applyAlignment="1">
      <alignment horizontal="center"/>
    </xf>
    <xf numFmtId="0" fontId="33" fillId="0" borderId="0" xfId="0" applyFont="1" applyAlignment="1">
      <alignment horizontal="left" vertical="center"/>
    </xf>
    <xf numFmtId="0" fontId="34" fillId="0" borderId="0" xfId="0" applyFont="1" applyAlignment="1">
      <alignment horizontal="center"/>
    </xf>
    <xf numFmtId="0" fontId="35" fillId="0" borderId="0" xfId="0" applyFont="1" applyAlignment="1">
      <alignment horizontal="left" vertical="center"/>
    </xf>
    <xf numFmtId="0" fontId="3" fillId="0" borderId="0" xfId="0" applyFont="1"/>
    <xf numFmtId="0" fontId="7" fillId="0" borderId="0" xfId="0" applyFont="1" applyAlignment="1">
      <alignment horizontal="left" vertical="center"/>
    </xf>
    <xf numFmtId="0" fontId="34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3" fillId="4" borderId="0" xfId="0" applyFont="1" applyFill="1" applyAlignment="1">
      <alignment horizontal="center"/>
    </xf>
    <xf numFmtId="0" fontId="29" fillId="4" borderId="0" xfId="0" applyFont="1" applyFill="1" applyAlignment="1">
      <alignment horizontal="left"/>
    </xf>
    <xf numFmtId="0" fontId="29" fillId="4" borderId="0" xfId="0" applyFont="1" applyFill="1" applyAlignment="1">
      <alignment horizontal="center"/>
    </xf>
    <xf numFmtId="0" fontId="7" fillId="4" borderId="0" xfId="0" applyFont="1" applyFill="1" applyAlignment="1">
      <alignment horizontal="left"/>
    </xf>
    <xf numFmtId="0" fontId="7" fillId="4" borderId="0" xfId="0" applyFont="1" applyFill="1" applyAlignment="1">
      <alignment horizontal="center"/>
    </xf>
    <xf numFmtId="0" fontId="5" fillId="4" borderId="0" xfId="0" applyFont="1" applyFill="1" applyAlignment="1">
      <alignment horizontal="center"/>
    </xf>
    <xf numFmtId="0" fontId="5" fillId="4" borderId="0" xfId="0" applyFont="1" applyFill="1" applyAlignment="1">
      <alignment horizontal="left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microsoft.com/office/2017/10/relationships/person" Target="persons/perso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tyles" Target="style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Number of Session per Website</a:t>
            </a:r>
          </a:p>
          <a:p>
            <a:pPr>
              <a:defRPr/>
            </a:pPr>
            <a:r>
              <a:rPr lang="en-US">
                <a:solidFill>
                  <a:sysClr val="windowText" lastClr="000000"/>
                </a:solidFill>
              </a:rPr>
              <a:t>(20,096 total)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v>Number of Session per Website</c:v>
          </c:tx>
          <c:dPt>
            <c:idx val="0"/>
            <c:bubble3D val="0"/>
            <c:explosion val="3"/>
            <c:extLst>
              <c:ext xmlns:c16="http://schemas.microsoft.com/office/drawing/2014/chart" uri="{C3380CC4-5D6E-409C-BE32-E72D297353CC}">
                <c16:uniqueId val="{00000001-5A0E-4DEE-9AF1-B5511F5F1DB0}"/>
              </c:ext>
            </c:extLst>
          </c:dPt>
          <c:dLbls>
            <c:dLbl>
              <c:idx val="0"/>
              <c:layout>
                <c:manualLayout>
                  <c:x val="-0.12983176112886879"/>
                  <c:y val="1.796778074949657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A0E-4DEE-9AF1-B5511F5F1DB0}"/>
                </c:ext>
              </c:extLst>
            </c:dLbl>
            <c:dLbl>
              <c:idx val="1"/>
              <c:layout>
                <c:manualLayout>
                  <c:x val="0.13049037187183285"/>
                  <c:y val="-1.471281351113771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A0E-4DEE-9AF1-B5511F5F1DB0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TEMPLATE!$C$1:$D$1</c:f>
              <c:strCache>
                <c:ptCount val="2"/>
                <c:pt idx="0">
                  <c:v>illinoiseitraining.org</c:v>
                </c:pt>
                <c:pt idx="1">
                  <c:v>eitp.education.illinois.edu</c:v>
                </c:pt>
              </c:strCache>
            </c:strRef>
          </c:cat>
          <c:val>
            <c:numRef>
              <c:f>TEMPLATE!$C$3:$D$3</c:f>
              <c:numCache>
                <c:formatCode>#,##0</c:formatCode>
                <c:ptCount val="2"/>
                <c:pt idx="0">
                  <c:v>3521</c:v>
                </c:pt>
                <c:pt idx="1">
                  <c:v>19158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A0E-4DEE-9AF1-B5511F5F1DB0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Number of Users </a:t>
            </a:r>
          </a:p>
          <a:p>
            <a:pPr>
              <a:defRPr/>
            </a:pPr>
            <a:r>
              <a:rPr lang="en-US">
                <a:solidFill>
                  <a:sysClr val="windowText" lastClr="000000"/>
                </a:solidFill>
              </a:rPr>
              <a:t>(11,005 total</a:t>
            </a:r>
            <a:r>
              <a:rPr lang="en-US"/>
              <a:t>)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v>Number of Users (14,898 total)</c:v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FY23Q1!$C$1:$D$1</c:f>
              <c:strCache>
                <c:ptCount val="2"/>
                <c:pt idx="0">
                  <c:v>illinoiseitraining.org</c:v>
                </c:pt>
                <c:pt idx="1">
                  <c:v>eitp.education.illinois.edu</c:v>
                </c:pt>
              </c:strCache>
            </c:strRef>
          </c:cat>
          <c:val>
            <c:numRef>
              <c:f>FY23Q1!$C$4:$D$4</c:f>
              <c:numCache>
                <c:formatCode>#,##0</c:formatCode>
                <c:ptCount val="2"/>
                <c:pt idx="0">
                  <c:v>1743</c:v>
                </c:pt>
                <c:pt idx="1">
                  <c:v>9262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A2-45C8-89F2-37325CE84FC4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t"/>
      <c:layout>
        <c:manualLayout>
          <c:xMode val="edge"/>
          <c:yMode val="edge"/>
          <c:x val="6.2251261145548305E-2"/>
          <c:y val="0.23744439291216984"/>
          <c:w val="0.9"/>
          <c:h val="0.18954835834199971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Number of Sessions per Website</a:t>
            </a:r>
          </a:p>
          <a:p>
            <a:pPr>
              <a:defRPr/>
            </a:pPr>
            <a:r>
              <a:rPr lang="en-US">
                <a:solidFill>
                  <a:sysClr val="windowText" lastClr="000000"/>
                </a:solidFill>
              </a:rPr>
              <a:t>(21,310 total)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v>Number of Session per Website</c:v>
          </c:tx>
          <c:dPt>
            <c:idx val="0"/>
            <c:bubble3D val="0"/>
            <c:explosion val="3"/>
            <c:extLst>
              <c:ext xmlns:c16="http://schemas.microsoft.com/office/drawing/2014/chart" uri="{C3380CC4-5D6E-409C-BE32-E72D297353CC}">
                <c16:uniqueId val="{00000001-9990-4CB0-A3E6-C5545DF7B2F2}"/>
              </c:ext>
            </c:extLst>
          </c:dPt>
          <c:dLbls>
            <c:dLbl>
              <c:idx val="0"/>
              <c:layout>
                <c:manualLayout>
                  <c:x val="-5.3264104363192226E-2"/>
                  <c:y val="0.10110317267348708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990-4CB0-A3E6-C5545DF7B2F2}"/>
                </c:ext>
              </c:extLst>
            </c:dLbl>
            <c:dLbl>
              <c:idx val="1"/>
              <c:layout>
                <c:manualLayout>
                  <c:x val="7.5044827317377411E-2"/>
                  <c:y val="-0.1334776591168384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990-4CB0-A3E6-C5545DF7B2F2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FY22Q4!$C$1:$D$1</c:f>
              <c:strCache>
                <c:ptCount val="2"/>
                <c:pt idx="0">
                  <c:v>illinoiseitraining.org</c:v>
                </c:pt>
                <c:pt idx="1">
                  <c:v>eitp.education.illinois.edu</c:v>
                </c:pt>
              </c:strCache>
            </c:strRef>
          </c:cat>
          <c:val>
            <c:numRef>
              <c:f>FY22Q4!$C$3:$D$3</c:f>
              <c:numCache>
                <c:formatCode>#,##0</c:formatCode>
                <c:ptCount val="2"/>
                <c:pt idx="0">
                  <c:v>2901</c:v>
                </c:pt>
                <c:pt idx="1">
                  <c:v>18409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990-4CB0-A3E6-C5545DF7B2F2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Number of Users </a:t>
            </a:r>
          </a:p>
          <a:p>
            <a:pPr>
              <a:defRPr/>
            </a:pPr>
            <a:r>
              <a:rPr lang="en-US">
                <a:solidFill>
                  <a:sysClr val="windowText" lastClr="000000"/>
                </a:solidFill>
              </a:rPr>
              <a:t>(10,922 total</a:t>
            </a:r>
            <a:r>
              <a:rPr lang="en-US"/>
              <a:t>)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v>Number of Users (14,898 total)</c:v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FY22Q4!$C$1:$D$1</c:f>
              <c:strCache>
                <c:ptCount val="2"/>
                <c:pt idx="0">
                  <c:v>illinoiseitraining.org</c:v>
                </c:pt>
                <c:pt idx="1">
                  <c:v>eitp.education.illinois.edu</c:v>
                </c:pt>
              </c:strCache>
            </c:strRef>
          </c:cat>
          <c:val>
            <c:numRef>
              <c:f>FY22Q4!$C$4:$D$4</c:f>
              <c:numCache>
                <c:formatCode>#,##0</c:formatCode>
                <c:ptCount val="2"/>
                <c:pt idx="0">
                  <c:v>1781</c:v>
                </c:pt>
                <c:pt idx="1">
                  <c:v>9141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F3-42AD-9165-6022E4C5DDEE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t"/>
      <c:layout>
        <c:manualLayout>
          <c:xMode val="edge"/>
          <c:yMode val="edge"/>
          <c:x val="6.2251261145548305E-2"/>
          <c:y val="0.23744439291216984"/>
          <c:w val="0.9"/>
          <c:h val="0.18954835834199971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Number of Session per Website</a:t>
            </a:r>
          </a:p>
          <a:p>
            <a:pPr>
              <a:defRPr/>
            </a:pPr>
            <a:r>
              <a:rPr lang="en-US">
                <a:solidFill>
                  <a:sysClr val="windowText" lastClr="000000"/>
                </a:solidFill>
              </a:rPr>
              <a:t>(21,004 total)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v>Number of Session per Website</c:v>
          </c:tx>
          <c:dPt>
            <c:idx val="0"/>
            <c:bubble3D val="0"/>
            <c:explosion val="3"/>
            <c:extLst>
              <c:ext xmlns:c16="http://schemas.microsoft.com/office/drawing/2014/chart" uri="{C3380CC4-5D6E-409C-BE32-E72D297353CC}">
                <c16:uniqueId val="{00000001-CAEB-42CE-8270-D57DDB809736}"/>
              </c:ext>
            </c:extLst>
          </c:dPt>
          <c:dLbls>
            <c:dLbl>
              <c:idx val="0"/>
              <c:layout>
                <c:manualLayout>
                  <c:x val="-5.3264104363192226E-2"/>
                  <c:y val="0.10110317267348708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AEB-42CE-8270-D57DDB809736}"/>
                </c:ext>
              </c:extLst>
            </c:dLbl>
            <c:dLbl>
              <c:idx val="1"/>
              <c:layout>
                <c:manualLayout>
                  <c:x val="7.5044827317377411E-2"/>
                  <c:y val="-0.1334776591168384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AEB-42CE-8270-D57DDB809736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FY22Q3!$C$1:$D$1</c:f>
              <c:strCache>
                <c:ptCount val="2"/>
                <c:pt idx="0">
                  <c:v>illinoiseitraining.org</c:v>
                </c:pt>
                <c:pt idx="1">
                  <c:v>eitp.education.illinois.edu</c:v>
                </c:pt>
              </c:strCache>
            </c:strRef>
          </c:cat>
          <c:val>
            <c:numRef>
              <c:f>FY22Q3!$C$3:$D$3</c:f>
              <c:numCache>
                <c:formatCode>#,##0</c:formatCode>
                <c:ptCount val="2"/>
                <c:pt idx="0">
                  <c:v>3232</c:v>
                </c:pt>
                <c:pt idx="1">
                  <c:v>17772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AEB-42CE-8270-D57DDB809736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Number of Users </a:t>
            </a:r>
          </a:p>
          <a:p>
            <a:pPr>
              <a:defRPr/>
            </a:pPr>
            <a:r>
              <a:rPr lang="en-US">
                <a:solidFill>
                  <a:sysClr val="windowText" lastClr="000000"/>
                </a:solidFill>
              </a:rPr>
              <a:t>(10,675 total</a:t>
            </a:r>
            <a:r>
              <a:rPr lang="en-US"/>
              <a:t>)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v>Number of Users (14,898 total)</c:v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FY22Q3!$C$1:$D$1</c:f>
              <c:strCache>
                <c:ptCount val="2"/>
                <c:pt idx="0">
                  <c:v>illinoiseitraining.org</c:v>
                </c:pt>
                <c:pt idx="1">
                  <c:v>eitp.education.illinois.edu</c:v>
                </c:pt>
              </c:strCache>
            </c:strRef>
          </c:cat>
          <c:val>
            <c:numRef>
              <c:f>FY22Q3!$C$4:$D$4</c:f>
              <c:numCache>
                <c:formatCode>#,##0</c:formatCode>
                <c:ptCount val="2"/>
                <c:pt idx="0">
                  <c:v>2031</c:v>
                </c:pt>
                <c:pt idx="1">
                  <c:v>8644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DC-47EC-B658-1BBC090C3953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t"/>
      <c:layout>
        <c:manualLayout>
          <c:xMode val="edge"/>
          <c:yMode val="edge"/>
          <c:x val="6.2251261145548305E-2"/>
          <c:y val="0.23744439291216984"/>
          <c:w val="0.9"/>
          <c:h val="0.18954835834199971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Number of Session per Website</a:t>
            </a:r>
          </a:p>
          <a:p>
            <a:pPr>
              <a:defRPr/>
            </a:pPr>
            <a:r>
              <a:rPr lang="en-US">
                <a:solidFill>
                  <a:sysClr val="windowText" lastClr="000000"/>
                </a:solidFill>
              </a:rPr>
              <a:t>(17,735 total)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v>Number of Session per Website</c:v>
          </c:tx>
          <c:dPt>
            <c:idx val="0"/>
            <c:bubble3D val="0"/>
            <c:explosion val="3"/>
            <c:extLst>
              <c:ext xmlns:c16="http://schemas.microsoft.com/office/drawing/2014/chart" uri="{C3380CC4-5D6E-409C-BE32-E72D297353CC}">
                <c16:uniqueId val="{00000001-4ED1-4C5A-AF00-15294F94003E}"/>
              </c:ext>
            </c:extLst>
          </c:dPt>
          <c:dLbls>
            <c:dLbl>
              <c:idx val="0"/>
              <c:layout>
                <c:manualLayout>
                  <c:x val="-3.4782256178373744E-2"/>
                  <c:y val="8.922668811291700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ED1-4C5A-AF00-15294F94003E}"/>
                </c:ext>
              </c:extLst>
            </c:dLbl>
            <c:dLbl>
              <c:idx val="1"/>
              <c:layout>
                <c:manualLayout>
                  <c:x val="5.392271510615624E-2"/>
                  <c:y val="-0.16910711279854865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ED1-4C5A-AF00-15294F94003E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FY22Q2!$C$1:$D$1</c:f>
              <c:strCache>
                <c:ptCount val="2"/>
                <c:pt idx="0">
                  <c:v>illinoiseitraining.org</c:v>
                </c:pt>
                <c:pt idx="1">
                  <c:v>eitp.education.illinois.edu</c:v>
                </c:pt>
              </c:strCache>
            </c:strRef>
          </c:cat>
          <c:val>
            <c:numRef>
              <c:f>FY22Q2!$C$3:$D$3</c:f>
              <c:numCache>
                <c:formatCode>#,##0</c:formatCode>
                <c:ptCount val="2"/>
                <c:pt idx="0">
                  <c:v>2717</c:v>
                </c:pt>
                <c:pt idx="1">
                  <c:v>15018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ED1-4C5A-AF00-15294F94003E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Number of Users </a:t>
            </a:r>
          </a:p>
          <a:p>
            <a:pPr>
              <a:defRPr/>
            </a:pPr>
            <a:r>
              <a:rPr lang="en-US">
                <a:solidFill>
                  <a:sysClr val="windowText" lastClr="000000"/>
                </a:solidFill>
              </a:rPr>
              <a:t>(9,531 total</a:t>
            </a:r>
            <a:r>
              <a:rPr lang="en-US"/>
              <a:t>)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v>Number of Users (14,898 total)</c:v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FY22Q2!$C$1:$D$1</c:f>
              <c:strCache>
                <c:ptCount val="2"/>
                <c:pt idx="0">
                  <c:v>illinoiseitraining.org</c:v>
                </c:pt>
                <c:pt idx="1">
                  <c:v>eitp.education.illinois.edu</c:v>
                </c:pt>
              </c:strCache>
            </c:strRef>
          </c:cat>
          <c:val>
            <c:numRef>
              <c:f>FY22Q2!$C$4:$D$4</c:f>
              <c:numCache>
                <c:formatCode>#,##0</c:formatCode>
                <c:ptCount val="2"/>
                <c:pt idx="0">
                  <c:v>1769</c:v>
                </c:pt>
                <c:pt idx="1">
                  <c:v>7762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3D-4F2A-9763-669D1527E136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t"/>
      <c:layout>
        <c:manualLayout>
          <c:xMode val="edge"/>
          <c:yMode val="edge"/>
          <c:x val="6.2251261145548305E-2"/>
          <c:y val="0.23744439291216984"/>
          <c:w val="0.9"/>
          <c:h val="0.18954835834199971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Number of Session per Website</a:t>
            </a:r>
          </a:p>
          <a:p>
            <a:pPr>
              <a:defRPr/>
            </a:pPr>
            <a:r>
              <a:rPr lang="en-US">
                <a:solidFill>
                  <a:sysClr val="windowText" lastClr="000000"/>
                </a:solidFill>
              </a:rPr>
              <a:t>(19,023 total)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v>Number of Session per Website</c:v>
          </c:tx>
          <c:dPt>
            <c:idx val="0"/>
            <c:bubble3D val="0"/>
            <c:explosion val="3"/>
            <c:extLst>
              <c:ext xmlns:c16="http://schemas.microsoft.com/office/drawing/2014/chart" uri="{C3380CC4-5D6E-409C-BE32-E72D297353CC}">
                <c16:uniqueId val="{00000001-58F1-4CA6-8B0B-B6B349CBA35A}"/>
              </c:ext>
            </c:extLst>
          </c:dPt>
          <c:dLbls>
            <c:dLbl>
              <c:idx val="0"/>
              <c:layout>
                <c:manualLayout>
                  <c:x val="-5.0623840336789586E-2"/>
                  <c:y val="0.10506200086034369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8F1-4CA6-8B0B-B6B349CBA35A}"/>
                </c:ext>
              </c:extLst>
            </c:dLbl>
            <c:dLbl>
              <c:idx val="1"/>
              <c:layout>
                <c:manualLayout>
                  <c:x val="2.2239546789324504E-2"/>
                  <c:y val="-0.14535414367740848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8F1-4CA6-8B0B-B6B349CBA35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FY22Q1!$C$1:$D$1</c:f>
              <c:strCache>
                <c:ptCount val="2"/>
                <c:pt idx="0">
                  <c:v>illinoiseitraining.org</c:v>
                </c:pt>
                <c:pt idx="1">
                  <c:v>eitp.education.illinois.edu</c:v>
                </c:pt>
              </c:strCache>
            </c:strRef>
          </c:cat>
          <c:val>
            <c:numRef>
              <c:f>FY22Q1!$C$3:$D$3</c:f>
              <c:numCache>
                <c:formatCode>#,##0</c:formatCode>
                <c:ptCount val="2"/>
                <c:pt idx="0">
                  <c:v>2497</c:v>
                </c:pt>
                <c:pt idx="1">
                  <c:v>16526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8F1-4CA6-8B0B-B6B349CBA35A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Number of Users </a:t>
            </a:r>
          </a:p>
          <a:p>
            <a:pPr>
              <a:defRPr/>
            </a:pPr>
            <a:r>
              <a:rPr lang="en-US">
                <a:solidFill>
                  <a:sysClr val="windowText" lastClr="000000"/>
                </a:solidFill>
              </a:rPr>
              <a:t>(10,200 total</a:t>
            </a:r>
            <a:r>
              <a:rPr lang="en-US"/>
              <a:t>)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v>Number of Users (14,898 total)</c:v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FY22Q1!$C$1:$D$1</c:f>
              <c:strCache>
                <c:ptCount val="2"/>
                <c:pt idx="0">
                  <c:v>illinoiseitraining.org</c:v>
                </c:pt>
                <c:pt idx="1">
                  <c:v>eitp.education.illinois.edu</c:v>
                </c:pt>
              </c:strCache>
            </c:strRef>
          </c:cat>
          <c:val>
            <c:numRef>
              <c:f>FY22Q1!$C$4:$D$4</c:f>
              <c:numCache>
                <c:formatCode>#,##0</c:formatCode>
                <c:ptCount val="2"/>
                <c:pt idx="0">
                  <c:v>1618</c:v>
                </c:pt>
                <c:pt idx="1">
                  <c:v>8582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AB-4BD1-9BDA-3E6BF8D3EF32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t"/>
      <c:layout>
        <c:manualLayout>
          <c:xMode val="edge"/>
          <c:yMode val="edge"/>
          <c:x val="6.2251261145548305E-2"/>
          <c:y val="0.23744439291216984"/>
          <c:w val="0.9"/>
          <c:h val="0.18954835834199971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Number of Session per Website</a:t>
            </a:r>
          </a:p>
          <a:p>
            <a:pPr>
              <a:defRPr/>
            </a:pPr>
            <a:r>
              <a:rPr lang="en-US">
                <a:solidFill>
                  <a:sysClr val="windowText" lastClr="000000"/>
                </a:solidFill>
              </a:rPr>
              <a:t>(20,414 total)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v>Number of Session per Website</c:v>
          </c:tx>
          <c:dPt>
            <c:idx val="0"/>
            <c:bubble3D val="0"/>
            <c:explosion val="3"/>
            <c:extLst>
              <c:ext xmlns:c16="http://schemas.microsoft.com/office/drawing/2014/chart" uri="{C3380CC4-5D6E-409C-BE32-E72D297353CC}">
                <c16:uniqueId val="{00000001-0164-4F46-B71A-ADF0A471EC83}"/>
              </c:ext>
            </c:extLst>
          </c:dPt>
          <c:dLbls>
            <c:dLbl>
              <c:idx val="0"/>
              <c:layout>
                <c:manualLayout>
                  <c:x val="-6.6465424495205427E-2"/>
                  <c:y val="7.339137536549024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164-4F46-B71A-ADF0A471EC83}"/>
                </c:ext>
              </c:extLst>
            </c:dLbl>
            <c:dLbl>
              <c:idx val="1"/>
              <c:layout>
                <c:manualLayout>
                  <c:x val="9.3526675502195886E-2"/>
                  <c:y val="-0.1572306282379787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164-4F46-B71A-ADF0A471EC83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FY21Q4!$C$1:$D$1</c:f>
              <c:strCache>
                <c:ptCount val="2"/>
                <c:pt idx="0">
                  <c:v>illinoiseitraining.org</c:v>
                </c:pt>
                <c:pt idx="1">
                  <c:v>eitp.education.illinois.edu</c:v>
                </c:pt>
              </c:strCache>
            </c:strRef>
          </c:cat>
          <c:val>
            <c:numRef>
              <c:f>FY21Q4!$C$3:$D$3</c:f>
              <c:numCache>
                <c:formatCode>#,##0</c:formatCode>
                <c:ptCount val="2"/>
                <c:pt idx="0">
                  <c:v>3139</c:v>
                </c:pt>
                <c:pt idx="1">
                  <c:v>17275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164-4F46-B71A-ADF0A471EC83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Number of Users </a:t>
            </a:r>
          </a:p>
          <a:p>
            <a:pPr>
              <a:defRPr/>
            </a:pPr>
            <a:r>
              <a:rPr lang="en-US">
                <a:solidFill>
                  <a:sysClr val="windowText" lastClr="000000"/>
                </a:solidFill>
              </a:rPr>
              <a:t>(10,594 total</a:t>
            </a:r>
            <a:r>
              <a:rPr lang="en-US"/>
              <a:t>)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v>Number of Users (14,898 total)</c:v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TEMPLATE!$C$1:$D$1</c:f>
              <c:strCache>
                <c:ptCount val="2"/>
                <c:pt idx="0">
                  <c:v>illinoiseitraining.org</c:v>
                </c:pt>
                <c:pt idx="1">
                  <c:v>eitp.education.illinois.edu</c:v>
                </c:pt>
              </c:strCache>
            </c:strRef>
          </c:cat>
          <c:val>
            <c:numRef>
              <c:f>TEMPLATE!$C$4:$D$4</c:f>
              <c:numCache>
                <c:formatCode>#,##0</c:formatCode>
                <c:ptCount val="2"/>
                <c:pt idx="0">
                  <c:v>2151</c:v>
                </c:pt>
                <c:pt idx="1">
                  <c:v>9867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C2-42DC-8718-079E2A0D87CE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t"/>
      <c:layout>
        <c:manualLayout>
          <c:xMode val="edge"/>
          <c:yMode val="edge"/>
          <c:x val="6.2251261145548305E-2"/>
          <c:y val="0.23744439291216984"/>
          <c:w val="0.9"/>
          <c:h val="0.18954835834199971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Number of Users </a:t>
            </a:r>
          </a:p>
          <a:p>
            <a:pPr>
              <a:defRPr/>
            </a:pPr>
            <a:r>
              <a:rPr lang="en-US">
                <a:solidFill>
                  <a:sysClr val="windowText" lastClr="000000"/>
                </a:solidFill>
              </a:rPr>
              <a:t>(11,203 total</a:t>
            </a:r>
            <a:r>
              <a:rPr lang="en-US"/>
              <a:t>)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v>Number of Users (14,898 total)</c:v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FY21Q4!$C$1:$D$1</c:f>
              <c:strCache>
                <c:ptCount val="2"/>
                <c:pt idx="0">
                  <c:v>illinoiseitraining.org</c:v>
                </c:pt>
                <c:pt idx="1">
                  <c:v>eitp.education.illinois.edu</c:v>
                </c:pt>
              </c:strCache>
            </c:strRef>
          </c:cat>
          <c:val>
            <c:numRef>
              <c:f>FY21Q4!$C$4:$D$4</c:f>
              <c:numCache>
                <c:formatCode>#,##0</c:formatCode>
                <c:ptCount val="2"/>
                <c:pt idx="0">
                  <c:v>1827</c:v>
                </c:pt>
                <c:pt idx="1">
                  <c:v>9376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66-4E1E-83EA-B6E636C8ECAC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t"/>
      <c:layout>
        <c:manualLayout>
          <c:xMode val="edge"/>
          <c:yMode val="edge"/>
          <c:x val="6.2251261145548305E-2"/>
          <c:y val="0.23744439291216984"/>
          <c:w val="0.9"/>
          <c:h val="0.18954835834199971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Number of Session per Website</a:t>
            </a:r>
          </a:p>
          <a:p>
            <a:pPr>
              <a:defRPr/>
            </a:pPr>
            <a:r>
              <a:rPr lang="en-US">
                <a:solidFill>
                  <a:sysClr val="windowText" lastClr="000000"/>
                </a:solidFill>
              </a:rPr>
              <a:t>(23,103 total)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v>Number of Session per Website</c:v>
          </c:tx>
          <c:dPt>
            <c:idx val="0"/>
            <c:bubble3D val="0"/>
            <c:explosion val="3"/>
            <c:extLst>
              <c:ext xmlns:c16="http://schemas.microsoft.com/office/drawing/2014/chart" uri="{C3380CC4-5D6E-409C-BE32-E72D297353CC}">
                <c16:uniqueId val="{00000001-B9EB-4A7A-B4D8-B157DD80ABB3}"/>
              </c:ext>
            </c:extLst>
          </c:dPt>
          <c:dLbls>
            <c:dLbl>
              <c:idx val="0"/>
              <c:layout>
                <c:manualLayout>
                  <c:x val="-6.1184896442400244E-2"/>
                  <c:y val="0.11297965723405715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9EB-4A7A-B4D8-B157DD80ABB3}"/>
                </c:ext>
              </c:extLst>
            </c:dLbl>
            <c:dLbl>
              <c:idx val="1"/>
              <c:layout>
                <c:manualLayout>
                  <c:x val="9.0886411475793197E-2"/>
                  <c:y val="-0.16910711279854865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9EB-4A7A-B4D8-B157DD80ABB3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FY21Q3!$C$1:$D$1</c:f>
              <c:strCache>
                <c:ptCount val="2"/>
                <c:pt idx="0">
                  <c:v>illinoiseitraining.org</c:v>
                </c:pt>
                <c:pt idx="1">
                  <c:v>eitp.education.illinois.edu</c:v>
                </c:pt>
              </c:strCache>
            </c:strRef>
          </c:cat>
          <c:val>
            <c:numRef>
              <c:f>FY21Q3!$C$3:$D$3</c:f>
              <c:numCache>
                <c:formatCode>#,##0</c:formatCode>
                <c:ptCount val="2"/>
                <c:pt idx="0">
                  <c:v>4019</c:v>
                </c:pt>
                <c:pt idx="1">
                  <c:v>19084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9EB-4A7A-B4D8-B157DD80ABB3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Number of Users </a:t>
            </a:r>
          </a:p>
          <a:p>
            <a:pPr>
              <a:defRPr/>
            </a:pPr>
            <a:r>
              <a:rPr lang="en-US">
                <a:solidFill>
                  <a:sysClr val="windowText" lastClr="000000"/>
                </a:solidFill>
              </a:rPr>
              <a:t>(13,155 total</a:t>
            </a:r>
            <a:r>
              <a:rPr lang="en-US"/>
              <a:t>)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v>Number of Users (14,898 total)</c:v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FY21Q3!$C$1:$D$1</c:f>
              <c:strCache>
                <c:ptCount val="2"/>
                <c:pt idx="0">
                  <c:v>illinoiseitraining.org</c:v>
                </c:pt>
                <c:pt idx="1">
                  <c:v>eitp.education.illinois.edu</c:v>
                </c:pt>
              </c:strCache>
            </c:strRef>
          </c:cat>
          <c:val>
            <c:numRef>
              <c:f>FY21Q3!$C$4:$D$4</c:f>
              <c:numCache>
                <c:formatCode>#,##0</c:formatCode>
                <c:ptCount val="2"/>
                <c:pt idx="0">
                  <c:v>2563</c:v>
                </c:pt>
                <c:pt idx="1">
                  <c:v>10592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DE-4CB1-ABF6-D758C3592EF6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t"/>
      <c:layout>
        <c:manualLayout>
          <c:xMode val="edge"/>
          <c:yMode val="edge"/>
          <c:x val="6.2251261145548305E-2"/>
          <c:y val="0.23744439291216984"/>
          <c:w val="0.9"/>
          <c:h val="0.18954835834199971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Number of Session per Website</a:t>
            </a:r>
          </a:p>
          <a:p>
            <a:pPr>
              <a:defRPr/>
            </a:pPr>
            <a:r>
              <a:rPr lang="en-US">
                <a:solidFill>
                  <a:sysClr val="windowText" lastClr="000000"/>
                </a:solidFill>
              </a:rPr>
              <a:t>(17,274 total)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v>Number of Session per Website</c:v>
          </c:tx>
          <c:dPt>
            <c:idx val="0"/>
            <c:bubble3D val="0"/>
            <c:explosion val="3"/>
            <c:extLst>
              <c:ext xmlns:c16="http://schemas.microsoft.com/office/drawing/2014/chart" uri="{C3380CC4-5D6E-409C-BE32-E72D297353CC}">
                <c16:uniqueId val="{00000001-95B7-4AA8-B74D-DF55465AB52D}"/>
              </c:ext>
            </c:extLst>
          </c:dPt>
          <c:dLbls>
            <c:dLbl>
              <c:idx val="0"/>
              <c:layout>
                <c:manualLayout>
                  <c:x val="-6.382516046880278E-2"/>
                  <c:y val="0.11297965723405715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5B7-4AA8-B74D-DF55465AB52D}"/>
                </c:ext>
              </c:extLst>
            </c:dLbl>
            <c:dLbl>
              <c:idx val="1"/>
              <c:layout>
                <c:manualLayout>
                  <c:x val="4.0721394974143087E-2"/>
                  <c:y val="-0.1572306282379787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5B7-4AA8-B74D-DF55465AB52D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FY21Q2!$C$1:$D$1</c:f>
              <c:strCache>
                <c:ptCount val="2"/>
                <c:pt idx="0">
                  <c:v>illinoiseitraining.org</c:v>
                </c:pt>
                <c:pt idx="1">
                  <c:v>eitp.education.illinois.edu</c:v>
                </c:pt>
              </c:strCache>
            </c:strRef>
          </c:cat>
          <c:val>
            <c:numRef>
              <c:f>FY21Q2!$C$3:$D$3</c:f>
              <c:numCache>
                <c:formatCode>#,##0</c:formatCode>
                <c:ptCount val="2"/>
                <c:pt idx="0">
                  <c:v>3296</c:v>
                </c:pt>
                <c:pt idx="1">
                  <c:v>13978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5B7-4AA8-B74D-DF55465AB52D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Number of Users </a:t>
            </a:r>
          </a:p>
          <a:p>
            <a:pPr>
              <a:defRPr/>
            </a:pPr>
            <a:r>
              <a:rPr lang="en-US">
                <a:solidFill>
                  <a:sysClr val="windowText" lastClr="000000"/>
                </a:solidFill>
              </a:rPr>
              <a:t>(9,467 total</a:t>
            </a:r>
            <a:r>
              <a:rPr lang="en-US"/>
              <a:t>)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v>Number of Users (14,898 total)</c:v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FY21Q2!$C$1:$D$1</c:f>
              <c:strCache>
                <c:ptCount val="2"/>
                <c:pt idx="0">
                  <c:v>illinoiseitraining.org</c:v>
                </c:pt>
                <c:pt idx="1">
                  <c:v>eitp.education.illinois.edu</c:v>
                </c:pt>
              </c:strCache>
            </c:strRef>
          </c:cat>
          <c:val>
            <c:numRef>
              <c:f>FY21Q2!$C$4:$D$4</c:f>
              <c:numCache>
                <c:formatCode>#,##0</c:formatCode>
                <c:ptCount val="2"/>
                <c:pt idx="0">
                  <c:v>2120</c:v>
                </c:pt>
                <c:pt idx="1">
                  <c:v>7347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F7-4F28-89AC-F3FC5B5F2B28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t"/>
      <c:layout>
        <c:manualLayout>
          <c:xMode val="edge"/>
          <c:yMode val="edge"/>
          <c:x val="6.2251261145548305E-2"/>
          <c:y val="0.23744439291216984"/>
          <c:w val="0.9"/>
          <c:h val="0.18954835834199971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Number of Session per Website</a:t>
            </a:r>
          </a:p>
          <a:p>
            <a:pPr>
              <a:defRPr/>
            </a:pPr>
            <a:r>
              <a:rPr lang="en-US">
                <a:solidFill>
                  <a:sysClr val="windowText" lastClr="000000"/>
                </a:solidFill>
              </a:rPr>
              <a:t>(22,679 total)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v>Number of Session per Website</c:v>
          </c:tx>
          <c:dPt>
            <c:idx val="0"/>
            <c:bubble3D val="0"/>
            <c:explosion val="3"/>
            <c:extLst>
              <c:ext xmlns:c16="http://schemas.microsoft.com/office/drawing/2014/chart" uri="{C3380CC4-5D6E-409C-BE32-E72D297353CC}">
                <c16:uniqueId val="{00000001-5DB6-401A-96B8-6AE23D5D21D4}"/>
              </c:ext>
            </c:extLst>
          </c:dPt>
          <c:dLbls>
            <c:dLbl>
              <c:idx val="0"/>
              <c:layout>
                <c:manualLayout>
                  <c:x val="-6.6465424495205525E-2"/>
                  <c:y val="8.922668811291700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DB6-401A-96B8-6AE23D5D21D4}"/>
                </c:ext>
              </c:extLst>
            </c:dLbl>
            <c:dLbl>
              <c:idx val="1"/>
              <c:layout>
                <c:manualLayout>
                  <c:x val="7.7685091343780002E-2"/>
                  <c:y val="-0.15723062823797856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DB6-401A-96B8-6AE23D5D21D4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FY21Q1!$C$1:$D$1</c:f>
              <c:strCache>
                <c:ptCount val="2"/>
                <c:pt idx="0">
                  <c:v>illinoiseitraining.org</c:v>
                </c:pt>
                <c:pt idx="1">
                  <c:v>eitp.education.illinois.edu</c:v>
                </c:pt>
              </c:strCache>
            </c:strRef>
          </c:cat>
          <c:val>
            <c:numRef>
              <c:f>FY21Q1!$C$3:$D$3</c:f>
              <c:numCache>
                <c:formatCode>#,##0</c:formatCode>
                <c:ptCount val="2"/>
                <c:pt idx="0">
                  <c:v>3521</c:v>
                </c:pt>
                <c:pt idx="1">
                  <c:v>19158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DB6-401A-96B8-6AE23D5D21D4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Number of Users </a:t>
            </a:r>
          </a:p>
          <a:p>
            <a:pPr>
              <a:defRPr/>
            </a:pPr>
            <a:r>
              <a:rPr lang="en-US">
                <a:solidFill>
                  <a:sysClr val="windowText" lastClr="000000"/>
                </a:solidFill>
              </a:rPr>
              <a:t>(12,018 total</a:t>
            </a:r>
            <a:r>
              <a:rPr lang="en-US"/>
              <a:t>)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v>Number of Users (14,898 total)</c:v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FY21Q1!$C$1:$D$1</c:f>
              <c:strCache>
                <c:ptCount val="2"/>
                <c:pt idx="0">
                  <c:v>illinoiseitraining.org</c:v>
                </c:pt>
                <c:pt idx="1">
                  <c:v>eitp.education.illinois.edu</c:v>
                </c:pt>
              </c:strCache>
            </c:strRef>
          </c:cat>
          <c:val>
            <c:numRef>
              <c:f>FY21Q1!$C$4:$D$4</c:f>
              <c:numCache>
                <c:formatCode>#,##0</c:formatCode>
                <c:ptCount val="2"/>
                <c:pt idx="0">
                  <c:v>2151</c:v>
                </c:pt>
                <c:pt idx="1">
                  <c:v>9867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32-4A30-9973-272F54107631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t"/>
      <c:layout>
        <c:manualLayout>
          <c:xMode val="edge"/>
          <c:yMode val="edge"/>
          <c:x val="6.2251261145548305E-2"/>
          <c:y val="0.23744439291216984"/>
          <c:w val="0.9"/>
          <c:h val="0.18954835834199971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Number of Session per Website</a:t>
            </a:r>
          </a:p>
          <a:p>
            <a:pPr>
              <a:defRPr/>
            </a:pPr>
            <a:r>
              <a:rPr lang="en-US">
                <a:solidFill>
                  <a:sysClr val="windowText" lastClr="000000"/>
                </a:solidFill>
              </a:rPr>
              <a:t>(32,480 total)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v>Number of Session per Website</c:v>
          </c:tx>
          <c:dPt>
            <c:idx val="0"/>
            <c:bubble3D val="0"/>
            <c:explosion val="3"/>
            <c:extLst>
              <c:ext xmlns:c16="http://schemas.microsoft.com/office/drawing/2014/chart" uri="{C3380CC4-5D6E-409C-BE32-E72D297353CC}">
                <c16:uniqueId val="{00000001-DAA1-4046-ADA1-15BB8038947F}"/>
              </c:ext>
            </c:extLst>
          </c:dPt>
          <c:dLbls>
            <c:dLbl>
              <c:idx val="0"/>
              <c:layout>
                <c:manualLayout>
                  <c:x val="-0.12983176112886879"/>
                  <c:y val="1.796778074949657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AA1-4046-ADA1-15BB8038947F}"/>
                </c:ext>
              </c:extLst>
            </c:dLbl>
            <c:dLbl>
              <c:idx val="1"/>
              <c:layout>
                <c:manualLayout>
                  <c:x val="0.13049037187183285"/>
                  <c:y val="-1.471281351113771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AA1-4046-ADA1-15BB8038947F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FY20Q4!$C$1:$D$1</c:f>
              <c:strCache>
                <c:ptCount val="2"/>
                <c:pt idx="0">
                  <c:v>illinoiseitraining.org</c:v>
                </c:pt>
                <c:pt idx="1">
                  <c:v>eitp.education.illinois.edu</c:v>
                </c:pt>
              </c:strCache>
            </c:strRef>
          </c:cat>
          <c:val>
            <c:numRef>
              <c:f>FY20Q4!$C$3:$D$3</c:f>
              <c:numCache>
                <c:formatCode>#,##0</c:formatCode>
                <c:ptCount val="2"/>
                <c:pt idx="0">
                  <c:v>3534</c:v>
                </c:pt>
                <c:pt idx="1">
                  <c:v>28946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AA1-4046-ADA1-15BB8038947F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Number of Users </a:t>
            </a:r>
          </a:p>
          <a:p>
            <a:pPr>
              <a:defRPr/>
            </a:pPr>
            <a:r>
              <a:rPr lang="en-US">
                <a:solidFill>
                  <a:sysClr val="windowText" lastClr="000000"/>
                </a:solidFill>
              </a:rPr>
              <a:t>(15,928 total</a:t>
            </a:r>
            <a:r>
              <a:rPr lang="en-US"/>
              <a:t>)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v>Number of Users (14,898 total)</c:v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FY20Q4!$C$1:$D$1</c:f>
              <c:strCache>
                <c:ptCount val="2"/>
                <c:pt idx="0">
                  <c:v>illinoiseitraining.org</c:v>
                </c:pt>
                <c:pt idx="1">
                  <c:v>eitp.education.illinois.edu</c:v>
                </c:pt>
              </c:strCache>
            </c:strRef>
          </c:cat>
          <c:val>
            <c:numRef>
              <c:f>FY20Q4!$C$4:$D$4</c:f>
              <c:numCache>
                <c:formatCode>#,##0</c:formatCode>
                <c:ptCount val="2"/>
                <c:pt idx="0">
                  <c:v>1996</c:v>
                </c:pt>
                <c:pt idx="1">
                  <c:v>13932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1D-4675-9A23-CA76916F0B13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t"/>
      <c:layout>
        <c:manualLayout>
          <c:xMode val="edge"/>
          <c:yMode val="edge"/>
          <c:x val="6.2251261145548305E-2"/>
          <c:y val="0.23744439291216984"/>
          <c:w val="0.9"/>
          <c:h val="0.18954835834199971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Number of Session per Website</a:t>
            </a:r>
          </a:p>
          <a:p>
            <a:pPr>
              <a:defRPr/>
            </a:pPr>
            <a:r>
              <a:rPr lang="en-US">
                <a:solidFill>
                  <a:sysClr val="windowText" lastClr="000000"/>
                </a:solidFill>
              </a:rPr>
              <a:t>(22,925 total)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v>Number of Session per Website</c:v>
          </c:tx>
          <c:dPt>
            <c:idx val="0"/>
            <c:bubble3D val="0"/>
            <c:explosion val="3"/>
            <c:extLst>
              <c:ext xmlns:c16="http://schemas.microsoft.com/office/drawing/2014/chart" uri="{C3380CC4-5D6E-409C-BE32-E72D297353CC}">
                <c16:uniqueId val="{00000001-AB8E-47A3-84DE-13B1FA6993F9}"/>
              </c:ext>
            </c:extLst>
          </c:dPt>
          <c:dLbls>
            <c:dLbl>
              <c:idx val="0"/>
              <c:layout>
                <c:manualLayout>
                  <c:x val="-6.6465424495205427E-2"/>
                  <c:y val="0.11297965723405715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B8E-47A3-84DE-13B1FA6993F9}"/>
                </c:ext>
              </c:extLst>
            </c:dLbl>
            <c:dLbl>
              <c:idx val="1"/>
              <c:layout>
                <c:manualLayout>
                  <c:x val="4.864218705335091E-2"/>
                  <c:y val="-0.16910711279854865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B8E-47A3-84DE-13B1FA6993F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FY20Q3!$C$1:$D$1</c:f>
              <c:strCache>
                <c:ptCount val="2"/>
                <c:pt idx="0">
                  <c:v>illinoiseitraining.org</c:v>
                </c:pt>
                <c:pt idx="1">
                  <c:v>eitp.education.illinois.edu</c:v>
                </c:pt>
              </c:strCache>
            </c:strRef>
          </c:cat>
          <c:val>
            <c:numRef>
              <c:f>FY20Q3!$C$3:$D$3</c:f>
              <c:numCache>
                <c:formatCode>#,##0</c:formatCode>
                <c:ptCount val="2"/>
                <c:pt idx="0">
                  <c:v>5333</c:v>
                </c:pt>
                <c:pt idx="1">
                  <c:v>22925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B8E-47A3-84DE-13B1FA6993F9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Number of Session per Website</a:t>
            </a:r>
          </a:p>
          <a:p>
            <a:pPr>
              <a:defRPr/>
            </a:pPr>
            <a:r>
              <a:rPr lang="en-US">
                <a:solidFill>
                  <a:sysClr val="windowText" lastClr="000000"/>
                </a:solidFill>
              </a:rPr>
              <a:t>(23,118 total)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v>Number of Session per Website</c:v>
          </c:tx>
          <c:dPt>
            <c:idx val="0"/>
            <c:bubble3D val="0"/>
            <c:explosion val="3"/>
            <c:extLst>
              <c:ext xmlns:c16="http://schemas.microsoft.com/office/drawing/2014/chart" uri="{C3380CC4-5D6E-409C-BE32-E72D297353CC}">
                <c16:uniqueId val="{00000001-9A68-4901-B903-A08AA6F67883}"/>
              </c:ext>
            </c:extLst>
          </c:dPt>
          <c:dLbls>
            <c:dLbl>
              <c:idx val="0"/>
              <c:layout>
                <c:manualLayout>
                  <c:x val="7.4619682440685018E-3"/>
                  <c:y val="1.005012437578319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A68-4901-B903-A08AA6F67883}"/>
                </c:ext>
              </c:extLst>
            </c:dLbl>
            <c:dLbl>
              <c:idx val="1"/>
              <c:layout>
                <c:manualLayout>
                  <c:x val="5.9203243158961569E-2"/>
                  <c:y val="-0.15327180005112201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A68-4901-B903-A08AA6F67883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FY23Q4!$C$1:$D$1</c:f>
              <c:strCache>
                <c:ptCount val="2"/>
                <c:pt idx="0">
                  <c:v>illinoiseitraining.org</c:v>
                </c:pt>
                <c:pt idx="1">
                  <c:v>eitp.education.illinois.edu</c:v>
                </c:pt>
              </c:strCache>
            </c:strRef>
          </c:cat>
          <c:val>
            <c:numRef>
              <c:f>FY23Q4!$C$3:$D$3</c:f>
              <c:numCache>
                <c:formatCode>#,##0</c:formatCode>
                <c:ptCount val="2"/>
                <c:pt idx="0">
                  <c:v>3399</c:v>
                </c:pt>
                <c:pt idx="1">
                  <c:v>19719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A68-4901-B903-A08AA6F67883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Number of Users </a:t>
            </a:r>
          </a:p>
          <a:p>
            <a:pPr>
              <a:defRPr/>
            </a:pPr>
            <a:r>
              <a:rPr lang="en-US">
                <a:solidFill>
                  <a:sysClr val="windowText" lastClr="000000"/>
                </a:solidFill>
              </a:rPr>
              <a:t>(14,125 total</a:t>
            </a:r>
            <a:r>
              <a:rPr lang="en-US"/>
              <a:t>)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v>Number of Users (14,898 total)</c:v>
          </c:tx>
          <c:dLbls>
            <c:dLbl>
              <c:idx val="1"/>
              <c:layout>
                <c:manualLayout>
                  <c:x val="8.3592796756758944E-2"/>
                  <c:y val="-0.13768184668511416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43D-47B6-AF09-83E2AB934DA5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FY20Q3!$C$1:$D$1</c:f>
              <c:strCache>
                <c:ptCount val="2"/>
                <c:pt idx="0">
                  <c:v>illinoiseitraining.org</c:v>
                </c:pt>
                <c:pt idx="1">
                  <c:v>eitp.education.illinois.edu</c:v>
                </c:pt>
              </c:strCache>
            </c:strRef>
          </c:cat>
          <c:val>
            <c:numRef>
              <c:f>FY20Q3!$C$4:$D$4</c:f>
              <c:numCache>
                <c:formatCode>#,##0</c:formatCode>
                <c:ptCount val="2"/>
                <c:pt idx="0">
                  <c:v>3016</c:v>
                </c:pt>
                <c:pt idx="1">
                  <c:v>11109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0F-4EDA-B174-C99B9BEAAC1F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t"/>
      <c:layout>
        <c:manualLayout>
          <c:xMode val="edge"/>
          <c:yMode val="edge"/>
          <c:x val="6.2251261145548305E-2"/>
          <c:y val="0.23744439291216984"/>
          <c:w val="0.9"/>
          <c:h val="0.18954835834199971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Number of Session per Website</a:t>
            </a:r>
          </a:p>
          <a:p>
            <a:pPr>
              <a:defRPr/>
            </a:pPr>
            <a:r>
              <a:rPr lang="en-US">
                <a:solidFill>
                  <a:sysClr val="windowText" lastClr="000000"/>
                </a:solidFill>
              </a:rPr>
              <a:t>(21,261 total)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v>Number of Session per Website</c:v>
          </c:tx>
          <c:dPt>
            <c:idx val="0"/>
            <c:bubble3D val="0"/>
            <c:explosion val="3"/>
            <c:extLst>
              <c:ext xmlns:c16="http://schemas.microsoft.com/office/drawing/2014/chart" uri="{C3380CC4-5D6E-409C-BE32-E72D297353CC}">
                <c16:uniqueId val="{00000001-1C03-45D7-9AF4-E2A2A0F71DE4}"/>
              </c:ext>
            </c:extLst>
          </c:dPt>
          <c:dLbls>
            <c:dLbl>
              <c:idx val="0"/>
              <c:layout>
                <c:manualLayout>
                  <c:x val="-9.5508328785634464E-2"/>
                  <c:y val="8.526785992606031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C03-45D7-9AF4-E2A2A0F71DE4}"/>
                </c:ext>
              </c:extLst>
            </c:dLbl>
            <c:dLbl>
              <c:idx val="1"/>
              <c:layout>
                <c:manualLayout>
                  <c:x val="0.10672799563420909"/>
                  <c:y val="-0.1334776591168384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C03-45D7-9AF4-E2A2A0F71DE4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FY20Q2!$C$1:$D$1</c:f>
              <c:strCache>
                <c:ptCount val="2"/>
                <c:pt idx="0">
                  <c:v>illinoiseitraining.org</c:v>
                </c:pt>
                <c:pt idx="1">
                  <c:v>eitp.education.illinois.edu</c:v>
                </c:pt>
              </c:strCache>
            </c:strRef>
          </c:cat>
          <c:val>
            <c:numRef>
              <c:f>FY20Q2!$C$3:$D$3</c:f>
              <c:numCache>
                <c:formatCode>#,##0</c:formatCode>
                <c:ptCount val="2"/>
                <c:pt idx="0">
                  <c:v>5113</c:v>
                </c:pt>
                <c:pt idx="1">
                  <c:v>16148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C03-45D7-9AF4-E2A2A0F71DE4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Number of Users </a:t>
            </a:r>
          </a:p>
          <a:p>
            <a:pPr>
              <a:defRPr/>
            </a:pPr>
            <a:r>
              <a:rPr lang="en-US">
                <a:solidFill>
                  <a:sysClr val="windowText" lastClr="000000"/>
                </a:solidFill>
              </a:rPr>
              <a:t>(11,539 total</a:t>
            </a:r>
            <a:r>
              <a:rPr lang="en-US"/>
              <a:t>)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v>Number of Users (14,898 total)</c:v>
          </c:tx>
          <c:dLbls>
            <c:dLbl>
              <c:idx val="0"/>
              <c:layout>
                <c:manualLayout>
                  <c:x val="-8.1364207927047794E-2"/>
                  <c:y val="0.117970925374897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9DA-4202-BC76-29DED48A372F}"/>
                </c:ext>
              </c:extLst>
            </c:dLbl>
            <c:dLbl>
              <c:idx val="1"/>
              <c:layout>
                <c:manualLayout>
                  <c:x val="9.8200224971878511E-2"/>
                  <c:y val="-9.912122996538073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9DA-4202-BC76-29DED48A372F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FY20Q2!$C$1:$D$1</c:f>
              <c:strCache>
                <c:ptCount val="2"/>
                <c:pt idx="0">
                  <c:v>illinoiseitraining.org</c:v>
                </c:pt>
                <c:pt idx="1">
                  <c:v>eitp.education.illinois.edu</c:v>
                </c:pt>
              </c:strCache>
            </c:strRef>
          </c:cat>
          <c:val>
            <c:numRef>
              <c:f>FY20Q2!$C$4:$D$4</c:f>
              <c:numCache>
                <c:formatCode>#,##0</c:formatCode>
                <c:ptCount val="2"/>
                <c:pt idx="0">
                  <c:v>3209</c:v>
                </c:pt>
                <c:pt idx="1">
                  <c:v>8330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0D-4069-8289-9F0FC91003EB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t"/>
      <c:layout>
        <c:manualLayout>
          <c:xMode val="edge"/>
          <c:yMode val="edge"/>
          <c:x val="6.2251261145548305E-2"/>
          <c:y val="0.23744439291216984"/>
          <c:w val="0.9"/>
          <c:h val="0.18954835834199971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Number of Sessions per Website</a:t>
            </a:r>
          </a:p>
          <a:p>
            <a:pPr>
              <a:defRPr/>
            </a:pPr>
            <a:r>
              <a:rPr lang="en-US">
                <a:solidFill>
                  <a:sysClr val="windowText" lastClr="000000"/>
                </a:solidFill>
              </a:rPr>
              <a:t>(26,130 total)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v>Number of Session per Website</c:v>
          </c:tx>
          <c:dPt>
            <c:idx val="0"/>
            <c:bubble3D val="0"/>
            <c:explosion val="3"/>
            <c:extLst>
              <c:ext xmlns:c16="http://schemas.microsoft.com/office/drawing/2014/chart" uri="{C3380CC4-5D6E-409C-BE32-E72D297353CC}">
                <c16:uniqueId val="{00000001-43CB-402C-9793-37E0AF2DF723}"/>
              </c:ext>
            </c:extLst>
          </c:dPt>
          <c:dLbls>
            <c:dLbl>
              <c:idx val="0"/>
              <c:layout>
                <c:manualLayout>
                  <c:x val="-8.2307008653621366E-2"/>
                  <c:y val="8.922668811291700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3CB-402C-9793-37E0AF2DF723}"/>
                </c:ext>
              </c:extLst>
            </c:dLbl>
            <c:dLbl>
              <c:idx val="1"/>
              <c:layout>
                <c:manualLayout>
                  <c:x val="0.12256957979262494"/>
                  <c:y val="-0.1295188309299817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3CB-402C-9793-37E0AF2DF723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FY20Q1!$C$1:$D$1</c:f>
              <c:strCache>
                <c:ptCount val="2"/>
                <c:pt idx="0">
                  <c:v>illinoiseitraining.org</c:v>
                </c:pt>
                <c:pt idx="1">
                  <c:v>eitp.education.illinois.edu</c:v>
                </c:pt>
              </c:strCache>
            </c:strRef>
          </c:cat>
          <c:val>
            <c:numRef>
              <c:f>FY20Q1!$C$3:$D$3</c:f>
              <c:numCache>
                <c:formatCode>#,##0</c:formatCode>
                <c:ptCount val="2"/>
                <c:pt idx="0">
                  <c:v>6213</c:v>
                </c:pt>
                <c:pt idx="1">
                  <c:v>19917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3CB-402C-9793-37E0AF2DF723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Number of Users </a:t>
            </a:r>
          </a:p>
          <a:p>
            <a:pPr>
              <a:defRPr/>
            </a:pPr>
            <a:r>
              <a:rPr lang="en-US">
                <a:solidFill>
                  <a:sysClr val="windowText" lastClr="000000"/>
                </a:solidFill>
              </a:rPr>
              <a:t>(12,756 total</a:t>
            </a:r>
            <a:r>
              <a:rPr lang="en-US"/>
              <a:t>)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v>Number of Users (14,898 total)</c:v>
          </c:tx>
          <c:dLbls>
            <c:dLbl>
              <c:idx val="1"/>
              <c:layout>
                <c:manualLayout>
                  <c:x val="0.10890026868188438"/>
                  <c:y val="-9.239505220682614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DB1-4AFD-A301-A6BE330F344F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FY20Q1!$C$1:$D$1</c:f>
              <c:strCache>
                <c:ptCount val="2"/>
                <c:pt idx="0">
                  <c:v>illinoiseitraining.org</c:v>
                </c:pt>
                <c:pt idx="1">
                  <c:v>eitp.education.illinois.edu</c:v>
                </c:pt>
              </c:strCache>
            </c:strRef>
          </c:cat>
          <c:val>
            <c:numRef>
              <c:f>FY20Q1!$C$4:$D$4</c:f>
              <c:numCache>
                <c:formatCode>#,##0</c:formatCode>
                <c:ptCount val="2"/>
                <c:pt idx="0">
                  <c:v>3639</c:v>
                </c:pt>
                <c:pt idx="1">
                  <c:v>9117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03-4AC8-8E10-E0F9648E5FEB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t"/>
      <c:layout>
        <c:manualLayout>
          <c:xMode val="edge"/>
          <c:yMode val="edge"/>
          <c:x val="6.2251261145548305E-2"/>
          <c:y val="0.23744439291216984"/>
          <c:w val="0.9"/>
          <c:h val="0.18954835834199971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Number of Session per Website</a:t>
            </a:r>
          </a:p>
          <a:p>
            <a:pPr>
              <a:defRPr/>
            </a:pPr>
            <a:r>
              <a:rPr lang="en-US">
                <a:solidFill>
                  <a:sysClr val="windowText" lastClr="000000"/>
                </a:solidFill>
              </a:rPr>
              <a:t>(25,314 total)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v>Number of Session per Website</c:v>
          </c:tx>
          <c:dPt>
            <c:idx val="0"/>
            <c:bubble3D val="0"/>
            <c:explosion val="3"/>
            <c:extLst>
              <c:ext xmlns:c16="http://schemas.microsoft.com/office/drawing/2014/chart" uri="{C3380CC4-5D6E-409C-BE32-E72D297353CC}">
                <c16:uniqueId val="{00000001-D8A5-4932-9827-70D42110EF9A}"/>
              </c:ext>
            </c:extLst>
          </c:dPt>
          <c:dLbls>
            <c:dLbl>
              <c:idx val="0"/>
              <c:layout>
                <c:manualLayout>
                  <c:x val="-0.12983176112886879"/>
                  <c:y val="1.796778074949657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8A5-4932-9827-70D42110EF9A}"/>
                </c:ext>
              </c:extLst>
            </c:dLbl>
            <c:dLbl>
              <c:idx val="1"/>
              <c:layout>
                <c:manualLayout>
                  <c:x val="0.13049037187183285"/>
                  <c:y val="-1.471281351113771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8A5-4932-9827-70D42110EF9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FY19Q4!$C$1:$D$1</c:f>
              <c:strCache>
                <c:ptCount val="2"/>
                <c:pt idx="0">
                  <c:v>illinoiseitraining.org</c:v>
                </c:pt>
                <c:pt idx="1">
                  <c:v>eitp.education.illinois.edu</c:v>
                </c:pt>
              </c:strCache>
            </c:strRef>
          </c:cat>
          <c:val>
            <c:numRef>
              <c:f>FY19Q4!$C$3:$D$3</c:f>
              <c:numCache>
                <c:formatCode>#,##0</c:formatCode>
                <c:ptCount val="2"/>
                <c:pt idx="0">
                  <c:v>6847</c:v>
                </c:pt>
                <c:pt idx="1">
                  <c:v>18467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8A5-4932-9827-70D42110EF9A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Number of Users </a:t>
            </a:r>
          </a:p>
          <a:p>
            <a:pPr>
              <a:defRPr/>
            </a:pPr>
            <a:r>
              <a:rPr lang="en-US">
                <a:solidFill>
                  <a:sysClr val="windowText" lastClr="000000"/>
                </a:solidFill>
              </a:rPr>
              <a:t>(12,798 total</a:t>
            </a:r>
            <a:r>
              <a:rPr lang="en-US"/>
              <a:t>)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v>Number of Users (14,898 total)</c:v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FY19Q4!$C$1:$D$1</c:f>
              <c:strCache>
                <c:ptCount val="2"/>
                <c:pt idx="0">
                  <c:v>illinoiseitraining.org</c:v>
                </c:pt>
                <c:pt idx="1">
                  <c:v>eitp.education.illinois.edu</c:v>
                </c:pt>
              </c:strCache>
            </c:strRef>
          </c:cat>
          <c:val>
            <c:numRef>
              <c:f>FY19Q4!$C$4:$D$4</c:f>
              <c:numCache>
                <c:formatCode>#,##0</c:formatCode>
                <c:ptCount val="2"/>
                <c:pt idx="0">
                  <c:v>4060</c:v>
                </c:pt>
                <c:pt idx="1">
                  <c:v>8738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ED-4A13-A5BE-F8FB81F597D9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t"/>
      <c:layout>
        <c:manualLayout>
          <c:xMode val="edge"/>
          <c:yMode val="edge"/>
          <c:x val="6.2251261145548305E-2"/>
          <c:y val="0.23744439291216984"/>
          <c:w val="0.9"/>
          <c:h val="0.18954835834199971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Number of Session per Website</a:t>
            </a:r>
          </a:p>
          <a:p>
            <a:pPr>
              <a:defRPr/>
            </a:pPr>
            <a:r>
              <a:rPr lang="en-US">
                <a:solidFill>
                  <a:sysClr val="windowText" lastClr="000000"/>
                </a:solidFill>
              </a:rPr>
              <a:t>(26,121 total)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v>Number of Session per Website</c:v>
          </c:tx>
          <c:dPt>
            <c:idx val="0"/>
            <c:bubble3D val="0"/>
            <c:explosion val="3"/>
            <c:extLst>
              <c:ext xmlns:c16="http://schemas.microsoft.com/office/drawing/2014/chart" uri="{C3380CC4-5D6E-409C-BE32-E72D297353CC}">
                <c16:uniqueId val="{00000001-7884-498E-B0CB-0CDF23EB5C10}"/>
              </c:ext>
            </c:extLst>
          </c:dPt>
          <c:dLbls>
            <c:dLbl>
              <c:idx val="0"/>
              <c:layout>
                <c:manualLayout>
                  <c:x val="-0.12983176112886879"/>
                  <c:y val="1.796778074949657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884-498E-B0CB-0CDF23EB5C10}"/>
                </c:ext>
              </c:extLst>
            </c:dLbl>
            <c:dLbl>
              <c:idx val="1"/>
              <c:layout>
                <c:manualLayout>
                  <c:x val="0.13049037187183285"/>
                  <c:y val="-1.471281351113771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884-498E-B0CB-0CDF23EB5C10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FY19Q3!$C$1:$D$1</c:f>
              <c:strCache>
                <c:ptCount val="2"/>
                <c:pt idx="0">
                  <c:v>illinoiseitraining.org</c:v>
                </c:pt>
                <c:pt idx="1">
                  <c:v>eitp.education.illinois.edu</c:v>
                </c:pt>
              </c:strCache>
            </c:strRef>
          </c:cat>
          <c:val>
            <c:numRef>
              <c:f>FY19Q3!$C$3:$D$3</c:f>
              <c:numCache>
                <c:formatCode>#,##0</c:formatCode>
                <c:ptCount val="2"/>
                <c:pt idx="0">
                  <c:v>6822</c:v>
                </c:pt>
                <c:pt idx="1">
                  <c:v>19299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884-498E-B0CB-0CDF23EB5C10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Number of Users </a:t>
            </a:r>
          </a:p>
          <a:p>
            <a:pPr>
              <a:defRPr/>
            </a:pPr>
            <a:r>
              <a:rPr lang="en-US">
                <a:solidFill>
                  <a:sysClr val="windowText" lastClr="000000"/>
                </a:solidFill>
              </a:rPr>
              <a:t>(13,361 total</a:t>
            </a:r>
            <a:r>
              <a:rPr lang="en-US"/>
              <a:t>)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v>Number of Users (14,898 total)</c:v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FY19Q3!$C$1:$D$1</c:f>
              <c:strCache>
                <c:ptCount val="2"/>
                <c:pt idx="0">
                  <c:v>illinoiseitraining.org</c:v>
                </c:pt>
                <c:pt idx="1">
                  <c:v>eitp.education.illinois.edu</c:v>
                </c:pt>
              </c:strCache>
            </c:strRef>
          </c:cat>
          <c:val>
            <c:numRef>
              <c:f>FY19Q3!$C$4:$D$4</c:f>
              <c:numCache>
                <c:formatCode>#,##0</c:formatCode>
                <c:ptCount val="2"/>
                <c:pt idx="0">
                  <c:v>4010</c:v>
                </c:pt>
                <c:pt idx="1">
                  <c:v>9351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05-4EF0-BABA-2B07E0D0742C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t"/>
      <c:layout>
        <c:manualLayout>
          <c:xMode val="edge"/>
          <c:yMode val="edge"/>
          <c:x val="6.2251261145548305E-2"/>
          <c:y val="0.23744439291216984"/>
          <c:w val="0.9"/>
          <c:h val="0.18954835834199971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Number of Session per Website</a:t>
            </a:r>
          </a:p>
          <a:p>
            <a:pPr>
              <a:defRPr/>
            </a:pPr>
            <a:r>
              <a:rPr lang="en-US">
                <a:solidFill>
                  <a:sysClr val="windowText" lastClr="000000"/>
                </a:solidFill>
              </a:rPr>
              <a:t>(21,168 total)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v>Number of Session per Website</c:v>
          </c:tx>
          <c:dPt>
            <c:idx val="0"/>
            <c:bubble3D val="0"/>
            <c:explosion val="3"/>
            <c:extLst>
              <c:ext xmlns:c16="http://schemas.microsoft.com/office/drawing/2014/chart" uri="{C3380CC4-5D6E-409C-BE32-E72D297353CC}">
                <c16:uniqueId val="{00000002-7AD8-4914-AB1C-BD67CCA898FA}"/>
              </c:ext>
            </c:extLst>
          </c:dPt>
          <c:dLbls>
            <c:dLbl>
              <c:idx val="0"/>
              <c:layout>
                <c:manualLayout>
                  <c:x val="-0.12983176112886879"/>
                  <c:y val="1.796778074949657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AD8-4914-AB1C-BD67CCA898FA}"/>
                </c:ext>
              </c:extLst>
            </c:dLbl>
            <c:dLbl>
              <c:idx val="1"/>
              <c:layout>
                <c:manualLayout>
                  <c:x val="0.13049037187183285"/>
                  <c:y val="-1.471281351113771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AD8-4914-AB1C-BD67CCA898F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FY19Q2!$C$1:$D$1</c:f>
              <c:strCache>
                <c:ptCount val="2"/>
                <c:pt idx="0">
                  <c:v>illinoiseitraining.org</c:v>
                </c:pt>
                <c:pt idx="1">
                  <c:v>eitp.education.illinois.edu</c:v>
                </c:pt>
              </c:strCache>
            </c:strRef>
          </c:cat>
          <c:val>
            <c:numRef>
              <c:f>FY19Q2!$C$3:$D$3</c:f>
              <c:numCache>
                <c:formatCode>#,##0</c:formatCode>
                <c:ptCount val="2"/>
                <c:pt idx="0">
                  <c:v>6061</c:v>
                </c:pt>
                <c:pt idx="1">
                  <c:v>15107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D8-4914-AB1C-BD67CCA898FA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Number of Users </a:t>
            </a:r>
          </a:p>
          <a:p>
            <a:pPr>
              <a:defRPr/>
            </a:pPr>
            <a:r>
              <a:rPr lang="en-US">
                <a:solidFill>
                  <a:sysClr val="windowText" lastClr="000000"/>
                </a:solidFill>
              </a:rPr>
              <a:t>(12,019 total</a:t>
            </a:r>
            <a:r>
              <a:rPr lang="en-US"/>
              <a:t>)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v>Number of Users (14,898 total)</c:v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FY23Q4!$C$1:$D$1</c:f>
              <c:strCache>
                <c:ptCount val="2"/>
                <c:pt idx="0">
                  <c:v>illinoiseitraining.org</c:v>
                </c:pt>
                <c:pt idx="1">
                  <c:v>eitp.education.illinois.edu</c:v>
                </c:pt>
              </c:strCache>
            </c:strRef>
          </c:cat>
          <c:val>
            <c:numRef>
              <c:f>FY23Q4!$C$4:$D$4</c:f>
              <c:numCache>
                <c:formatCode>#,##0</c:formatCode>
                <c:ptCount val="2"/>
                <c:pt idx="0">
                  <c:v>2300</c:v>
                </c:pt>
                <c:pt idx="1">
                  <c:v>9719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7A-4D2E-92CD-B45E51E91880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t"/>
      <c:layout>
        <c:manualLayout>
          <c:xMode val="edge"/>
          <c:yMode val="edge"/>
          <c:x val="6.2251261145548305E-2"/>
          <c:y val="0.23744439291216984"/>
          <c:w val="0.9"/>
          <c:h val="0.18954835834199971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Number of Users </a:t>
            </a:r>
          </a:p>
          <a:p>
            <a:pPr>
              <a:defRPr/>
            </a:pPr>
            <a:r>
              <a:rPr lang="en-US">
                <a:solidFill>
                  <a:sysClr val="windowText" lastClr="000000"/>
                </a:solidFill>
              </a:rPr>
              <a:t>(11,471 total</a:t>
            </a:r>
            <a:r>
              <a:rPr lang="en-US"/>
              <a:t>)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v>Number of Users (14,898 total)</c:v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FY19Q2!$C$1:$D$1</c:f>
              <c:strCache>
                <c:ptCount val="2"/>
                <c:pt idx="0">
                  <c:v>illinoiseitraining.org</c:v>
                </c:pt>
                <c:pt idx="1">
                  <c:v>eitp.education.illinois.edu</c:v>
                </c:pt>
              </c:strCache>
            </c:strRef>
          </c:cat>
          <c:val>
            <c:numRef>
              <c:f>FY19Q2!$C$4:$D$4</c:f>
              <c:numCache>
                <c:formatCode>#,##0</c:formatCode>
                <c:ptCount val="2"/>
                <c:pt idx="0">
                  <c:v>3696</c:v>
                </c:pt>
                <c:pt idx="1">
                  <c:v>7775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48-4A78-8D71-72CFCEE61CC9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t"/>
      <c:layout>
        <c:manualLayout>
          <c:xMode val="edge"/>
          <c:yMode val="edge"/>
          <c:x val="6.2251261145548305E-2"/>
          <c:y val="0.23744439291216984"/>
          <c:w val="0.9"/>
          <c:h val="0.18954835834199971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Number of Session per Website</a:t>
            </a:r>
          </a:p>
          <a:p>
            <a:pPr>
              <a:defRPr/>
            </a:pPr>
            <a:r>
              <a:rPr lang="en-US">
                <a:solidFill>
                  <a:sysClr val="windowText" lastClr="000000"/>
                </a:solidFill>
              </a:rPr>
              <a:t>(24225 total)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v>Number of Session per Website</c:v>
          </c:tx>
          <c:dPt>
            <c:idx val="0"/>
            <c:bubble3D val="0"/>
            <c:explosion val="3"/>
            <c:extLst>
              <c:ext xmlns:c16="http://schemas.microsoft.com/office/drawing/2014/chart" uri="{C3380CC4-5D6E-409C-BE32-E72D297353CC}">
                <c16:uniqueId val="{00000002-7AD8-4914-AB1C-BD67CCA898FA}"/>
              </c:ext>
            </c:extLst>
          </c:dPt>
          <c:dLbls>
            <c:dLbl>
              <c:idx val="0"/>
              <c:layout>
                <c:manualLayout>
                  <c:x val="-0.12983176112886879"/>
                  <c:y val="1.796778074949657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AD8-4914-AB1C-BD67CCA898FA}"/>
                </c:ext>
              </c:extLst>
            </c:dLbl>
            <c:dLbl>
              <c:idx val="1"/>
              <c:layout>
                <c:manualLayout>
                  <c:x val="0.13049037187183285"/>
                  <c:y val="-1.471281351113771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AD8-4914-AB1C-BD67CCA898F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FY19Q1!$C$1:$D$1</c:f>
              <c:strCache>
                <c:ptCount val="2"/>
                <c:pt idx="0">
                  <c:v>illinoiseitraining.org</c:v>
                </c:pt>
                <c:pt idx="1">
                  <c:v>eitp.education.illinois.edu</c:v>
                </c:pt>
              </c:strCache>
            </c:strRef>
          </c:cat>
          <c:val>
            <c:numRef>
              <c:f>FY19Q1!$C$3:$D$3</c:f>
              <c:numCache>
                <c:formatCode>#,##0</c:formatCode>
                <c:ptCount val="2"/>
                <c:pt idx="0">
                  <c:v>7180</c:v>
                </c:pt>
                <c:pt idx="1">
                  <c:v>17045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D8-4914-AB1C-BD67CCA898FA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Number of Users </a:t>
            </a:r>
          </a:p>
          <a:p>
            <a:pPr>
              <a:defRPr/>
            </a:pPr>
            <a:r>
              <a:rPr lang="en-US">
                <a:solidFill>
                  <a:sysClr val="windowText" lastClr="000000"/>
                </a:solidFill>
              </a:rPr>
              <a:t>(12,180 total</a:t>
            </a:r>
            <a:r>
              <a:rPr lang="en-US"/>
              <a:t>)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v>Number of Users (14,898 total)</c:v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FY19Q1!$C$1:$D$1</c:f>
              <c:strCache>
                <c:ptCount val="2"/>
                <c:pt idx="0">
                  <c:v>illinoiseitraining.org</c:v>
                </c:pt>
                <c:pt idx="1">
                  <c:v>eitp.education.illinois.edu</c:v>
                </c:pt>
              </c:strCache>
            </c:strRef>
          </c:cat>
          <c:val>
            <c:numRef>
              <c:f>FY19Q1!$C$4:$D$4</c:f>
              <c:numCache>
                <c:formatCode>#,##0</c:formatCode>
                <c:ptCount val="2"/>
                <c:pt idx="0">
                  <c:v>4184</c:v>
                </c:pt>
                <c:pt idx="1">
                  <c:v>7996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48-4A78-8D71-72CFCEE61CC9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t"/>
      <c:layout>
        <c:manualLayout>
          <c:xMode val="edge"/>
          <c:yMode val="edge"/>
          <c:x val="6.2251261145548305E-2"/>
          <c:y val="0.23744439291216984"/>
          <c:w val="0.9"/>
          <c:h val="0.18954835834199971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Number of Session per Website</a:t>
            </a:r>
          </a:p>
          <a:p>
            <a:pPr>
              <a:defRPr/>
            </a:pPr>
            <a:r>
              <a:rPr lang="en-US">
                <a:solidFill>
                  <a:sysClr val="windowText" lastClr="000000"/>
                </a:solidFill>
              </a:rPr>
              <a:t>(20,096 total)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v>Number of Session per Website</c:v>
          </c:tx>
          <c:dPt>
            <c:idx val="0"/>
            <c:bubble3D val="0"/>
            <c:explosion val="3"/>
            <c:extLst>
              <c:ext xmlns:c16="http://schemas.microsoft.com/office/drawing/2014/chart" uri="{C3380CC4-5D6E-409C-BE32-E72D297353CC}">
                <c16:uniqueId val="{00000002-7AD8-4914-AB1C-BD67CCA898FA}"/>
              </c:ext>
            </c:extLst>
          </c:dPt>
          <c:dLbls>
            <c:dLbl>
              <c:idx val="0"/>
              <c:layout>
                <c:manualLayout>
                  <c:x val="-0.12983176112886879"/>
                  <c:y val="1.796778074949657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AD8-4914-AB1C-BD67CCA898FA}"/>
                </c:ext>
              </c:extLst>
            </c:dLbl>
            <c:dLbl>
              <c:idx val="1"/>
              <c:layout>
                <c:manualLayout>
                  <c:x val="0.13049037187183285"/>
                  <c:y val="-1.471281351113771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AD8-4914-AB1C-BD67CCA898F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'4th Qtr FY18'!$C$1:$D$1</c:f>
              <c:strCache>
                <c:ptCount val="2"/>
                <c:pt idx="0">
                  <c:v>illinoiseitraining.org</c:v>
                </c:pt>
                <c:pt idx="1">
                  <c:v>eitp.education.illinois.edu</c:v>
                </c:pt>
              </c:strCache>
            </c:strRef>
          </c:cat>
          <c:val>
            <c:numRef>
              <c:f>'4th Qtr FY18'!$C$3:$D$3</c:f>
              <c:numCache>
                <c:formatCode>#,##0</c:formatCode>
                <c:ptCount val="2"/>
                <c:pt idx="0">
                  <c:v>7248</c:v>
                </c:pt>
                <c:pt idx="1">
                  <c:v>12848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D8-4914-AB1C-BD67CCA898FA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Number of Users </a:t>
            </a:r>
          </a:p>
          <a:p>
            <a:pPr>
              <a:defRPr/>
            </a:pPr>
            <a:r>
              <a:rPr lang="en-US">
                <a:solidFill>
                  <a:sysClr val="windowText" lastClr="000000"/>
                </a:solidFill>
              </a:rPr>
              <a:t>(10,594 total</a:t>
            </a:r>
            <a:r>
              <a:rPr lang="en-US"/>
              <a:t>)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v>Number of Users (14,898 total)</c:v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'4th Qtr FY18'!$C$1:$D$1</c:f>
              <c:strCache>
                <c:ptCount val="2"/>
                <c:pt idx="0">
                  <c:v>illinoiseitraining.org</c:v>
                </c:pt>
                <c:pt idx="1">
                  <c:v>eitp.education.illinois.edu</c:v>
                </c:pt>
              </c:strCache>
            </c:strRef>
          </c:cat>
          <c:val>
            <c:numRef>
              <c:f>'4th Qtr FY18'!$C$4:$D$4</c:f>
              <c:numCache>
                <c:formatCode>#,##0</c:formatCode>
                <c:ptCount val="2"/>
                <c:pt idx="0">
                  <c:v>4279</c:v>
                </c:pt>
                <c:pt idx="1">
                  <c:v>6315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48-4A78-8D71-72CFCEE61CC9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t"/>
      <c:layout>
        <c:manualLayout>
          <c:xMode val="edge"/>
          <c:yMode val="edge"/>
          <c:x val="6.2251261145548305E-2"/>
          <c:y val="0.23744439291216984"/>
          <c:w val="0.9"/>
          <c:h val="0.18954835834199971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Number of Session per Website</a:t>
            </a:r>
          </a:p>
          <a:p>
            <a:pPr>
              <a:defRPr/>
            </a:pPr>
            <a:r>
              <a:rPr lang="en-US">
                <a:solidFill>
                  <a:sysClr val="windowText" lastClr="000000"/>
                </a:solidFill>
              </a:rPr>
              <a:t>(19,680 total)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v>Number of Session per Website</c:v>
          </c:tx>
          <c:dPt>
            <c:idx val="0"/>
            <c:bubble3D val="0"/>
            <c:explosion val="3"/>
            <c:extLst>
              <c:ext xmlns:c16="http://schemas.microsoft.com/office/drawing/2014/chart" uri="{C3380CC4-5D6E-409C-BE32-E72D297353CC}">
                <c16:uniqueId val="{00000002-7AD8-4914-AB1C-BD67CCA898FA}"/>
              </c:ext>
            </c:extLst>
          </c:dPt>
          <c:dLbls>
            <c:dLbl>
              <c:idx val="0"/>
              <c:layout>
                <c:manualLayout>
                  <c:x val="-0.12983176112886879"/>
                  <c:y val="1.796778074949657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AD8-4914-AB1C-BD67CCA898FA}"/>
                </c:ext>
              </c:extLst>
            </c:dLbl>
            <c:dLbl>
              <c:idx val="1"/>
              <c:layout>
                <c:manualLayout>
                  <c:x val="0.13049037187183285"/>
                  <c:y val="-1.471281351113771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AD8-4914-AB1C-BD67CCA898F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'3rd Qtr FY18'!$C$1:$D$1</c:f>
              <c:strCache>
                <c:ptCount val="2"/>
                <c:pt idx="0">
                  <c:v>illinoiseitraining.org</c:v>
                </c:pt>
                <c:pt idx="1">
                  <c:v>eitp.education.illinois.edu</c:v>
                </c:pt>
              </c:strCache>
            </c:strRef>
          </c:cat>
          <c:val>
            <c:numRef>
              <c:f>'3rd Qtr FY18'!$C$3:$D$3</c:f>
              <c:numCache>
                <c:formatCode>#,##0</c:formatCode>
                <c:ptCount val="2"/>
                <c:pt idx="0">
                  <c:v>8080</c:v>
                </c:pt>
                <c:pt idx="1">
                  <c:v>11600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D8-4914-AB1C-BD67CCA898FA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Number of Users </a:t>
            </a:r>
          </a:p>
          <a:p>
            <a:pPr>
              <a:defRPr/>
            </a:pPr>
            <a:r>
              <a:rPr lang="en-US">
                <a:solidFill>
                  <a:sysClr val="windowText" lastClr="000000"/>
                </a:solidFill>
              </a:rPr>
              <a:t>(10,797 total</a:t>
            </a:r>
            <a:r>
              <a:rPr lang="en-US"/>
              <a:t>)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v>Number of Users (14,898 total)</c:v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'3rd Qtr FY18'!$C$1:$D$1</c:f>
              <c:strCache>
                <c:ptCount val="2"/>
                <c:pt idx="0">
                  <c:v>illinoiseitraining.org</c:v>
                </c:pt>
                <c:pt idx="1">
                  <c:v>eitp.education.illinois.edu</c:v>
                </c:pt>
              </c:strCache>
            </c:strRef>
          </c:cat>
          <c:val>
            <c:numRef>
              <c:f>'3rd Qtr FY18'!$C$4:$D$4</c:f>
              <c:numCache>
                <c:formatCode>#,##0</c:formatCode>
                <c:ptCount val="2"/>
                <c:pt idx="0">
                  <c:v>4863</c:v>
                </c:pt>
                <c:pt idx="1">
                  <c:v>5934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48-4A78-8D71-72CFCEE61CC9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t"/>
      <c:layout>
        <c:manualLayout>
          <c:xMode val="edge"/>
          <c:yMode val="edge"/>
          <c:x val="6.2251261145548305E-2"/>
          <c:y val="0.23744439291216984"/>
          <c:w val="0.9"/>
          <c:h val="0.18954835834199971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Number of Session per Website</a:t>
            </a:r>
          </a:p>
          <a:p>
            <a:pPr>
              <a:defRPr/>
            </a:pPr>
            <a:r>
              <a:rPr lang="en-US">
                <a:solidFill>
                  <a:sysClr val="windowText" lastClr="000000"/>
                </a:solidFill>
              </a:rPr>
              <a:t>(16,363 total)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v>Number of Session per Website</c:v>
          </c:tx>
          <c:dPt>
            <c:idx val="0"/>
            <c:bubble3D val="0"/>
            <c:explosion val="3"/>
            <c:extLst>
              <c:ext xmlns:c16="http://schemas.microsoft.com/office/drawing/2014/chart" uri="{C3380CC4-5D6E-409C-BE32-E72D297353CC}">
                <c16:uniqueId val="{00000002-7AD8-4914-AB1C-BD67CCA898FA}"/>
              </c:ext>
            </c:extLst>
          </c:dPt>
          <c:dLbls>
            <c:dLbl>
              <c:idx val="0"/>
              <c:layout>
                <c:manualLayout>
                  <c:x val="-0.12983176112886879"/>
                  <c:y val="1.796778074949657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AD8-4914-AB1C-BD67CCA898FA}"/>
                </c:ext>
              </c:extLst>
            </c:dLbl>
            <c:dLbl>
              <c:idx val="1"/>
              <c:layout>
                <c:manualLayout>
                  <c:x val="0.13049037187183285"/>
                  <c:y val="-1.471281351113771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AD8-4914-AB1C-BD67CCA898F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'2nd Qtr FY18 '!$C$1:$D$1</c:f>
              <c:strCache>
                <c:ptCount val="2"/>
                <c:pt idx="0">
                  <c:v>illinoiseitraining.org</c:v>
                </c:pt>
                <c:pt idx="1">
                  <c:v>eitp.education.illinois.edu</c:v>
                </c:pt>
              </c:strCache>
            </c:strRef>
          </c:cat>
          <c:val>
            <c:numRef>
              <c:f>'2nd Qtr FY18 '!$C$3:$D$3</c:f>
              <c:numCache>
                <c:formatCode>#,##0</c:formatCode>
                <c:ptCount val="2"/>
                <c:pt idx="0">
                  <c:v>6978</c:v>
                </c:pt>
                <c:pt idx="1">
                  <c:v>9385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D8-4914-AB1C-BD67CCA898FA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Number of Users </a:t>
            </a:r>
          </a:p>
          <a:p>
            <a:pPr>
              <a:defRPr/>
            </a:pPr>
            <a:r>
              <a:rPr lang="en-US">
                <a:solidFill>
                  <a:sysClr val="windowText" lastClr="000000"/>
                </a:solidFill>
              </a:rPr>
              <a:t>(9,119 total</a:t>
            </a:r>
            <a:r>
              <a:rPr lang="en-US"/>
              <a:t>)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v>Number of Users (14,898 total)</c:v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'2nd Qtr FY18 '!$C$1:$D$1</c:f>
              <c:strCache>
                <c:ptCount val="2"/>
                <c:pt idx="0">
                  <c:v>illinoiseitraining.org</c:v>
                </c:pt>
                <c:pt idx="1">
                  <c:v>eitp.education.illinois.edu</c:v>
                </c:pt>
              </c:strCache>
            </c:strRef>
          </c:cat>
          <c:val>
            <c:numRef>
              <c:f>'2nd Qtr FY18 '!$C$4:$D$4</c:f>
              <c:numCache>
                <c:formatCode>#,##0</c:formatCode>
                <c:ptCount val="2"/>
                <c:pt idx="0">
                  <c:v>4353</c:v>
                </c:pt>
                <c:pt idx="1">
                  <c:v>4766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48-4A78-8D71-72CFCEE61CC9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t"/>
      <c:layout>
        <c:manualLayout>
          <c:xMode val="edge"/>
          <c:yMode val="edge"/>
          <c:x val="6.2251261145548305E-2"/>
          <c:y val="0.23744439291216984"/>
          <c:w val="0.9"/>
          <c:h val="0.18954835834199971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Number of Session per Website</a:t>
            </a:r>
          </a:p>
          <a:p>
            <a:pPr>
              <a:defRPr/>
            </a:pPr>
            <a:r>
              <a:rPr lang="en-US">
                <a:solidFill>
                  <a:sysClr val="windowText" lastClr="000000"/>
                </a:solidFill>
              </a:rPr>
              <a:t>(19,480 total)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v>Number of Session per Website</c:v>
          </c:tx>
          <c:dPt>
            <c:idx val="0"/>
            <c:bubble3D val="0"/>
            <c:explosion val="3"/>
            <c:extLst>
              <c:ext xmlns:c16="http://schemas.microsoft.com/office/drawing/2014/chart" uri="{C3380CC4-5D6E-409C-BE32-E72D297353CC}">
                <c16:uniqueId val="{00000002-7AD8-4914-AB1C-BD67CCA898FA}"/>
              </c:ext>
            </c:extLst>
          </c:dPt>
          <c:dLbls>
            <c:dLbl>
              <c:idx val="0"/>
              <c:layout>
                <c:manualLayout>
                  <c:x val="-0.12983176112886879"/>
                  <c:y val="1.796778074949657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AD8-4914-AB1C-BD67CCA898FA}"/>
                </c:ext>
              </c:extLst>
            </c:dLbl>
            <c:dLbl>
              <c:idx val="1"/>
              <c:layout>
                <c:manualLayout>
                  <c:x val="0.13049037187183285"/>
                  <c:y val="-1.471281351113771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AD8-4914-AB1C-BD67CCA898F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'1st Qtr FY18'!$C$1:$D$1</c:f>
              <c:strCache>
                <c:ptCount val="2"/>
                <c:pt idx="0">
                  <c:v>illinoiseitraining.org</c:v>
                </c:pt>
                <c:pt idx="1">
                  <c:v>eitp.education.illinois.edu</c:v>
                </c:pt>
              </c:strCache>
            </c:strRef>
          </c:cat>
          <c:val>
            <c:numRef>
              <c:f>'1st Qtr FY18'!$C$3:$D$3</c:f>
              <c:numCache>
                <c:formatCode>#,##0</c:formatCode>
                <c:ptCount val="2"/>
                <c:pt idx="0">
                  <c:v>9007</c:v>
                </c:pt>
                <c:pt idx="1">
                  <c:v>10473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D8-4914-AB1C-BD67CCA898FA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Number of Session per Website</a:t>
            </a:r>
          </a:p>
          <a:p>
            <a:pPr>
              <a:defRPr/>
            </a:pPr>
            <a:r>
              <a:rPr lang="en-US">
                <a:solidFill>
                  <a:sysClr val="windowText" lastClr="000000"/>
                </a:solidFill>
              </a:rPr>
              <a:t>(25,247 total)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v>Number of Session per Website</c:v>
          </c:tx>
          <c:dPt>
            <c:idx val="0"/>
            <c:bubble3D val="0"/>
            <c:explosion val="3"/>
            <c:extLst>
              <c:ext xmlns:c16="http://schemas.microsoft.com/office/drawing/2014/chart" uri="{C3380CC4-5D6E-409C-BE32-E72D297353CC}">
                <c16:uniqueId val="{00000001-A046-44D5-A4E5-D19A71271366}"/>
              </c:ext>
            </c:extLst>
          </c:dPt>
          <c:dLbls>
            <c:dLbl>
              <c:idx val="0"/>
              <c:layout>
                <c:manualLayout>
                  <c:x val="7.4619682440685018E-3"/>
                  <c:y val="1.005012437578319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046-44D5-A4E5-D19A71271366}"/>
                </c:ext>
              </c:extLst>
            </c:dLbl>
            <c:dLbl>
              <c:idx val="1"/>
              <c:layout>
                <c:manualLayout>
                  <c:x val="5.9203243158961569E-2"/>
                  <c:y val="-0.15327180005112201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046-44D5-A4E5-D19A71271366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FY23Q3!$C$1:$D$1</c:f>
              <c:strCache>
                <c:ptCount val="2"/>
                <c:pt idx="0">
                  <c:v>illinoiseitraining.org</c:v>
                </c:pt>
                <c:pt idx="1">
                  <c:v>eitp.education.illinois.edu</c:v>
                </c:pt>
              </c:strCache>
            </c:strRef>
          </c:cat>
          <c:val>
            <c:numRef>
              <c:f>FY23Q3!$C$3:$D$3</c:f>
              <c:numCache>
                <c:formatCode>#,##0</c:formatCode>
                <c:ptCount val="2"/>
                <c:pt idx="0">
                  <c:v>3567</c:v>
                </c:pt>
                <c:pt idx="1">
                  <c:v>21680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046-44D5-A4E5-D19A71271366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Number of Users </a:t>
            </a:r>
          </a:p>
          <a:p>
            <a:pPr>
              <a:defRPr/>
            </a:pPr>
            <a:r>
              <a:rPr lang="en-US">
                <a:solidFill>
                  <a:sysClr val="windowText" lastClr="000000"/>
                </a:solidFill>
              </a:rPr>
              <a:t>(10,854 total</a:t>
            </a:r>
            <a:r>
              <a:rPr lang="en-US"/>
              <a:t>)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v>Number of Users (14,898 total)</c:v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'1st Qtr FY18'!$C$1:$D$1</c:f>
              <c:strCache>
                <c:ptCount val="2"/>
                <c:pt idx="0">
                  <c:v>illinoiseitraining.org</c:v>
                </c:pt>
                <c:pt idx="1">
                  <c:v>eitp.education.illinois.edu</c:v>
                </c:pt>
              </c:strCache>
            </c:strRef>
          </c:cat>
          <c:val>
            <c:numRef>
              <c:f>'1st Qtr FY18'!$C$4:$D$4</c:f>
              <c:numCache>
                <c:formatCode>#,##0</c:formatCode>
                <c:ptCount val="2"/>
                <c:pt idx="0">
                  <c:v>5451</c:v>
                </c:pt>
                <c:pt idx="1">
                  <c:v>5403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48-4A78-8D71-72CFCEE61CC9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t"/>
      <c:layout>
        <c:manualLayout>
          <c:xMode val="edge"/>
          <c:yMode val="edge"/>
          <c:x val="6.2251261145548305E-2"/>
          <c:y val="0.23744439291216984"/>
          <c:w val="0.9"/>
          <c:h val="0.18954835834199971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Number of Session per Website</a:t>
            </a:r>
          </a:p>
          <a:p>
            <a:pPr>
              <a:defRPr/>
            </a:pPr>
            <a:r>
              <a:rPr lang="en-US">
                <a:solidFill>
                  <a:sysClr val="windowText" lastClr="000000"/>
                </a:solidFill>
              </a:rPr>
              <a:t>(21,869 total)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v>Number of Session per Website</c:v>
          </c:tx>
          <c:dPt>
            <c:idx val="0"/>
            <c:bubble3D val="0"/>
            <c:explosion val="3"/>
            <c:extLst>
              <c:ext xmlns:c16="http://schemas.microsoft.com/office/drawing/2014/chart" uri="{C3380CC4-5D6E-409C-BE32-E72D297353CC}">
                <c16:uniqueId val="{00000002-7AD8-4914-AB1C-BD67CCA898FA}"/>
              </c:ext>
            </c:extLst>
          </c:dPt>
          <c:dLbls>
            <c:dLbl>
              <c:idx val="0"/>
              <c:layout>
                <c:manualLayout>
                  <c:x val="-0.12983176112886879"/>
                  <c:y val="1.796778074949657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AD8-4914-AB1C-BD67CCA898FA}"/>
                </c:ext>
              </c:extLst>
            </c:dLbl>
            <c:dLbl>
              <c:idx val="1"/>
              <c:layout>
                <c:manualLayout>
                  <c:x val="0.13049037187183285"/>
                  <c:y val="-1.471281351113771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AD8-4914-AB1C-BD67CCA898F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'4th Qtr FY17'!$C$1:$D$1</c:f>
              <c:strCache>
                <c:ptCount val="2"/>
                <c:pt idx="0">
                  <c:v>illinoiseitraining.org</c:v>
                </c:pt>
                <c:pt idx="1">
                  <c:v>eitp.education.illinois.edu</c:v>
                </c:pt>
              </c:strCache>
            </c:strRef>
          </c:cat>
          <c:val>
            <c:numRef>
              <c:f>'4th Qtr FY17'!$C$3:$D$3</c:f>
              <c:numCache>
                <c:formatCode>#,##0</c:formatCode>
                <c:ptCount val="2"/>
                <c:pt idx="0">
                  <c:v>10554</c:v>
                </c:pt>
                <c:pt idx="1">
                  <c:v>11315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D8-4914-AB1C-BD67CCA898FA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Number of Users </a:t>
            </a:r>
          </a:p>
          <a:p>
            <a:pPr>
              <a:defRPr/>
            </a:pPr>
            <a:r>
              <a:rPr lang="en-US">
                <a:solidFill>
                  <a:sysClr val="windowText" lastClr="000000"/>
                </a:solidFill>
              </a:rPr>
              <a:t>(12,323 total</a:t>
            </a:r>
            <a:r>
              <a:rPr lang="en-US"/>
              <a:t>)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v>Number of Users (14,898 total)</c:v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'4th Qtr FY17'!$C$1:$D$1</c:f>
              <c:strCache>
                <c:ptCount val="2"/>
                <c:pt idx="0">
                  <c:v>illinoiseitraining.org</c:v>
                </c:pt>
                <c:pt idx="1">
                  <c:v>eitp.education.illinois.edu</c:v>
                </c:pt>
              </c:strCache>
            </c:strRef>
          </c:cat>
          <c:val>
            <c:numRef>
              <c:f>'4th Qtr FY17'!$C$4:$D$4</c:f>
              <c:numCache>
                <c:formatCode>#,##0</c:formatCode>
                <c:ptCount val="2"/>
                <c:pt idx="0">
                  <c:v>6439</c:v>
                </c:pt>
                <c:pt idx="1">
                  <c:v>5884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48-4A78-8D71-72CFCEE61CC9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t"/>
      <c:layout>
        <c:manualLayout>
          <c:xMode val="edge"/>
          <c:yMode val="edge"/>
          <c:x val="6.2251261145548305E-2"/>
          <c:y val="0.23744439291216984"/>
          <c:w val="0.9"/>
          <c:h val="0.18954835834199971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Number of Session per Website</a:t>
            </a:r>
          </a:p>
          <a:p>
            <a:pPr>
              <a:defRPr/>
            </a:pPr>
            <a:r>
              <a:rPr lang="en-US">
                <a:solidFill>
                  <a:sysClr val="windowText" lastClr="000000"/>
                </a:solidFill>
              </a:rPr>
              <a:t>(21,869 total)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v>Number of Session per Website</c:v>
          </c:tx>
          <c:dPt>
            <c:idx val="0"/>
            <c:bubble3D val="0"/>
            <c:explosion val="3"/>
            <c:extLst>
              <c:ext xmlns:c16="http://schemas.microsoft.com/office/drawing/2014/chart" uri="{C3380CC4-5D6E-409C-BE32-E72D297353CC}">
                <c16:uniqueId val="{00000002-7AD8-4914-AB1C-BD67CCA898FA}"/>
              </c:ext>
            </c:extLst>
          </c:dPt>
          <c:dLbls>
            <c:dLbl>
              <c:idx val="0"/>
              <c:layout>
                <c:manualLayout>
                  <c:x val="-0.12983176112886879"/>
                  <c:y val="1.796778074949657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AD8-4914-AB1C-BD67CCA898FA}"/>
                </c:ext>
              </c:extLst>
            </c:dLbl>
            <c:dLbl>
              <c:idx val="1"/>
              <c:layout>
                <c:manualLayout>
                  <c:x val="0.13049037187183285"/>
                  <c:y val="-1.471281351113771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AD8-4914-AB1C-BD67CCA898F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'3rd Qtr FY17'!$C$1:$D$1</c:f>
              <c:strCache>
                <c:ptCount val="2"/>
                <c:pt idx="0">
                  <c:v>illinoiseitraining.org</c:v>
                </c:pt>
                <c:pt idx="1">
                  <c:v>eitp.education.illinois.edu</c:v>
                </c:pt>
              </c:strCache>
            </c:strRef>
          </c:cat>
          <c:val>
            <c:numRef>
              <c:f>'3rd Qtr FY17'!$C$3:$D$3</c:f>
              <c:numCache>
                <c:formatCode>#,##0</c:formatCode>
                <c:ptCount val="2"/>
                <c:pt idx="0">
                  <c:v>10554</c:v>
                </c:pt>
                <c:pt idx="1">
                  <c:v>11315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D8-4914-AB1C-BD67CCA898FA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Number of Users </a:t>
            </a:r>
          </a:p>
          <a:p>
            <a:pPr>
              <a:defRPr/>
            </a:pPr>
            <a:r>
              <a:rPr lang="en-US">
                <a:solidFill>
                  <a:sysClr val="windowText" lastClr="000000"/>
                </a:solidFill>
              </a:rPr>
              <a:t>(12,323 total</a:t>
            </a:r>
            <a:r>
              <a:rPr lang="en-US"/>
              <a:t>)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v>Number of Users (14,898 total)</c:v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'3rd Qtr FY17'!$C$1:$D$1</c:f>
              <c:strCache>
                <c:ptCount val="2"/>
                <c:pt idx="0">
                  <c:v>illinoiseitraining.org</c:v>
                </c:pt>
                <c:pt idx="1">
                  <c:v>eitp.education.illinois.edu</c:v>
                </c:pt>
              </c:strCache>
            </c:strRef>
          </c:cat>
          <c:val>
            <c:numRef>
              <c:f>'3rd Qtr FY17'!$C$4:$D$4</c:f>
              <c:numCache>
                <c:formatCode>#,##0</c:formatCode>
                <c:ptCount val="2"/>
                <c:pt idx="0">
                  <c:v>6439</c:v>
                </c:pt>
                <c:pt idx="1">
                  <c:v>5884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48-4A78-8D71-72CFCEE61CC9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t"/>
      <c:layout>
        <c:manualLayout>
          <c:xMode val="edge"/>
          <c:yMode val="edge"/>
          <c:x val="6.2251261145548305E-2"/>
          <c:y val="0.23744439291216984"/>
          <c:w val="0.9"/>
          <c:h val="0.18954835834199971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Number of Session per Website</a:t>
            </a:r>
          </a:p>
          <a:p>
            <a:pPr>
              <a:defRPr/>
            </a:pPr>
            <a:r>
              <a:rPr lang="en-US">
                <a:solidFill>
                  <a:sysClr val="windowText" lastClr="000000"/>
                </a:solidFill>
              </a:rPr>
              <a:t>(17,105 total)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v>Number of Session per Website</c:v>
          </c:tx>
          <c:dLbls>
            <c:dLbl>
              <c:idx val="0"/>
              <c:layout>
                <c:manualLayout>
                  <c:x val="-0.12983176112886879"/>
                  <c:y val="1.796778074949657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AD8-4914-AB1C-BD67CCA898FA}"/>
                </c:ext>
              </c:extLst>
            </c:dLbl>
            <c:dLbl>
              <c:idx val="1"/>
              <c:layout>
                <c:manualLayout>
                  <c:x val="0.13049037187183285"/>
                  <c:y val="-1.471281351113771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AD8-4914-AB1C-BD67CCA898F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'2nd Qtr FY17'!$C$1:$D$1</c:f>
              <c:strCache>
                <c:ptCount val="2"/>
                <c:pt idx="0">
                  <c:v>illinoiseitraining.org</c:v>
                </c:pt>
                <c:pt idx="1">
                  <c:v>eitp.education.illinois.edu</c:v>
                </c:pt>
              </c:strCache>
            </c:strRef>
          </c:cat>
          <c:val>
            <c:numRef>
              <c:f>'2nd Qtr FY17'!$C$3:$D$3</c:f>
              <c:numCache>
                <c:formatCode>#,##0</c:formatCode>
                <c:ptCount val="2"/>
                <c:pt idx="0">
                  <c:v>8341</c:v>
                </c:pt>
                <c:pt idx="1">
                  <c:v>8764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D8-4914-AB1C-BD67CCA898FA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Number of Users </a:t>
            </a:r>
          </a:p>
          <a:p>
            <a:pPr>
              <a:defRPr/>
            </a:pPr>
            <a:r>
              <a:rPr lang="en-US">
                <a:solidFill>
                  <a:sysClr val="windowText" lastClr="000000"/>
                </a:solidFill>
              </a:rPr>
              <a:t>(9,945 total</a:t>
            </a:r>
            <a:r>
              <a:rPr lang="en-US"/>
              <a:t>)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v>Number of Users (14,898 total)</c:v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'2nd Qtr FY17'!$C$1:$D$1</c:f>
              <c:strCache>
                <c:ptCount val="2"/>
                <c:pt idx="0">
                  <c:v>illinoiseitraining.org</c:v>
                </c:pt>
                <c:pt idx="1">
                  <c:v>eitp.education.illinois.edu</c:v>
                </c:pt>
              </c:strCache>
            </c:strRef>
          </c:cat>
          <c:val>
            <c:numRef>
              <c:f>'2nd Qtr FY17'!$C$4:$D$4</c:f>
              <c:numCache>
                <c:formatCode>#,##0</c:formatCode>
                <c:ptCount val="2"/>
                <c:pt idx="0">
                  <c:v>5186</c:v>
                </c:pt>
                <c:pt idx="1">
                  <c:v>4759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48-4A78-8D71-72CFCEE61CC9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t"/>
      <c:layout>
        <c:manualLayout>
          <c:xMode val="edge"/>
          <c:yMode val="edge"/>
          <c:x val="6.2251261145548305E-2"/>
          <c:y val="0.23744439291216984"/>
          <c:w val="0.9"/>
          <c:h val="0.18954835834199971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Number of Session per Website</a:t>
            </a:r>
          </a:p>
          <a:p>
            <a:pPr>
              <a:defRPr/>
            </a:pPr>
            <a:r>
              <a:rPr lang="en-US">
                <a:solidFill>
                  <a:sysClr val="windowText" lastClr="000000"/>
                </a:solidFill>
              </a:rPr>
              <a:t>(21,284 total)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v>Number of Session per Website</c:v>
          </c:tx>
          <c:dLbls>
            <c:dLbl>
              <c:idx val="0"/>
              <c:layout>
                <c:manualLayout>
                  <c:x val="-0.12983176112886879"/>
                  <c:y val="1.796778074949657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AD8-4914-AB1C-BD67CCA898FA}"/>
                </c:ext>
              </c:extLst>
            </c:dLbl>
            <c:dLbl>
              <c:idx val="1"/>
              <c:layout>
                <c:manualLayout>
                  <c:x val="0.13049037187183285"/>
                  <c:y val="-1.471281351113771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AD8-4914-AB1C-BD67CCA898F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'1st Qtr FY17'!$C$1:$D$1</c:f>
              <c:strCache>
                <c:ptCount val="2"/>
                <c:pt idx="0">
                  <c:v>illinoiseitraining.org</c:v>
                </c:pt>
                <c:pt idx="1">
                  <c:v>eitp.education.illinois.edu</c:v>
                </c:pt>
              </c:strCache>
            </c:strRef>
          </c:cat>
          <c:val>
            <c:numRef>
              <c:f>'1st Qtr FY17'!$C$3:$D$3</c:f>
              <c:numCache>
                <c:formatCode>#,##0</c:formatCode>
                <c:ptCount val="2"/>
                <c:pt idx="0">
                  <c:v>10263</c:v>
                </c:pt>
                <c:pt idx="1">
                  <c:v>11021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D8-4914-AB1C-BD67CCA898FA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Number of Users </a:t>
            </a:r>
          </a:p>
          <a:p>
            <a:pPr>
              <a:defRPr/>
            </a:pPr>
            <a:r>
              <a:rPr lang="en-US">
                <a:solidFill>
                  <a:sysClr val="windowText" lastClr="000000"/>
                </a:solidFill>
              </a:rPr>
              <a:t>(11,817 total</a:t>
            </a:r>
            <a:r>
              <a:rPr lang="en-US"/>
              <a:t>)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v>Number of Users (14,898 total)</c:v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'1st Qtr FY17'!$C$1:$D$1</c:f>
              <c:strCache>
                <c:ptCount val="2"/>
                <c:pt idx="0">
                  <c:v>illinoiseitraining.org</c:v>
                </c:pt>
                <c:pt idx="1">
                  <c:v>eitp.education.illinois.edu</c:v>
                </c:pt>
              </c:strCache>
            </c:strRef>
          </c:cat>
          <c:val>
            <c:numRef>
              <c:f>'1st Qtr FY17'!$C$4:$D$4</c:f>
              <c:numCache>
                <c:formatCode>#,##0</c:formatCode>
                <c:ptCount val="2"/>
                <c:pt idx="0">
                  <c:v>6252</c:v>
                </c:pt>
                <c:pt idx="1">
                  <c:v>5565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48-4A78-8D71-72CFCEE61CC9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t"/>
      <c:layout>
        <c:manualLayout>
          <c:xMode val="edge"/>
          <c:yMode val="edge"/>
          <c:x val="6.2251261145548305E-2"/>
          <c:y val="0.23744439291216984"/>
          <c:w val="0.9"/>
          <c:h val="0.18954835834199971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Number of Session per Website</a:t>
            </a:r>
          </a:p>
          <a:p>
            <a:pPr>
              <a:defRPr/>
            </a:pPr>
            <a:r>
              <a:rPr lang="en-US">
                <a:solidFill>
                  <a:sysClr val="windowText" lastClr="000000"/>
                </a:solidFill>
              </a:rPr>
              <a:t>(25,761 total)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v>Number of Session per Website</c:v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'4th Qtr FY16'!$C$1:$D$1</c:f>
              <c:strCache>
                <c:ptCount val="2"/>
                <c:pt idx="0">
                  <c:v>illinoiseitraining.org</c:v>
                </c:pt>
                <c:pt idx="1">
                  <c:v>eitp.education.illinois.edu</c:v>
                </c:pt>
              </c:strCache>
            </c:strRef>
          </c:cat>
          <c:val>
            <c:numRef>
              <c:f>'4th Qtr FY16'!$C$3:$D$3</c:f>
              <c:numCache>
                <c:formatCode>#,##0</c:formatCode>
                <c:ptCount val="2"/>
                <c:pt idx="0">
                  <c:v>12375</c:v>
                </c:pt>
                <c:pt idx="1">
                  <c:v>13386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E5-4BCD-A1D5-949C44EE1E4F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Number of Users </a:t>
            </a:r>
          </a:p>
          <a:p>
            <a:pPr>
              <a:defRPr/>
            </a:pPr>
            <a:r>
              <a:rPr lang="en-US">
                <a:solidFill>
                  <a:sysClr val="windowText" lastClr="000000"/>
                </a:solidFill>
              </a:rPr>
              <a:t>(12,587 total</a:t>
            </a:r>
            <a:r>
              <a:rPr lang="en-US"/>
              <a:t>)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v>Number of Users (14,898 total)</c:v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FY23Q3!$C$1:$D$1</c:f>
              <c:strCache>
                <c:ptCount val="2"/>
                <c:pt idx="0">
                  <c:v>illinoiseitraining.org</c:v>
                </c:pt>
                <c:pt idx="1">
                  <c:v>eitp.education.illinois.edu</c:v>
                </c:pt>
              </c:strCache>
            </c:strRef>
          </c:cat>
          <c:val>
            <c:numRef>
              <c:f>FY23Q3!$C$4:$D$4</c:f>
              <c:numCache>
                <c:formatCode>#,##0</c:formatCode>
                <c:ptCount val="2"/>
                <c:pt idx="0">
                  <c:v>2381</c:v>
                </c:pt>
                <c:pt idx="1">
                  <c:v>10206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39-4117-B749-B54146671B52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t"/>
      <c:layout>
        <c:manualLayout>
          <c:xMode val="edge"/>
          <c:yMode val="edge"/>
          <c:x val="6.2251261145548305E-2"/>
          <c:y val="0.23744439291216984"/>
          <c:w val="0.9"/>
          <c:h val="0.18954835834199971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Number of Users </a:t>
            </a:r>
          </a:p>
          <a:p>
            <a:pPr>
              <a:defRPr/>
            </a:pPr>
            <a:r>
              <a:rPr lang="en-US">
                <a:solidFill>
                  <a:sysClr val="windowText" lastClr="000000"/>
                </a:solidFill>
              </a:rPr>
              <a:t>(14,904 total</a:t>
            </a:r>
            <a:r>
              <a:rPr lang="en-US"/>
              <a:t>)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v>Number of Users (14,898 total)</c:v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'4th Qtr FY16'!$C$1:$D$1</c:f>
              <c:strCache>
                <c:ptCount val="2"/>
                <c:pt idx="0">
                  <c:v>illinoiseitraining.org</c:v>
                </c:pt>
                <c:pt idx="1">
                  <c:v>eitp.education.illinois.edu</c:v>
                </c:pt>
              </c:strCache>
            </c:strRef>
          </c:cat>
          <c:val>
            <c:numRef>
              <c:f>'4th Qtr FY16'!$C$4:$D$4</c:f>
              <c:numCache>
                <c:formatCode>#,##0</c:formatCode>
                <c:ptCount val="2"/>
                <c:pt idx="0">
                  <c:v>7653</c:v>
                </c:pt>
                <c:pt idx="1">
                  <c:v>7251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02-44E9-A554-92B527BEC59B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Number of Session per Website</a:t>
            </a:r>
          </a:p>
          <a:p>
            <a:pPr>
              <a:defRPr/>
            </a:pPr>
            <a:r>
              <a:rPr lang="en-US">
                <a:solidFill>
                  <a:sysClr val="windowText" lastClr="000000"/>
                </a:solidFill>
              </a:rPr>
              <a:t>(29,764 total)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v>Number of Session per Website</c:v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'3rd Qtr FY16'!$C$1:$D$1</c:f>
              <c:strCache>
                <c:ptCount val="2"/>
                <c:pt idx="0">
                  <c:v>illinoiseitraining.org</c:v>
                </c:pt>
                <c:pt idx="1">
                  <c:v>eitp.education.illinois.edu</c:v>
                </c:pt>
              </c:strCache>
            </c:strRef>
          </c:cat>
          <c:val>
            <c:numRef>
              <c:f>'3rd Qtr FY16'!$C$3:$D$3</c:f>
              <c:numCache>
                <c:formatCode>#,##0</c:formatCode>
                <c:ptCount val="2"/>
                <c:pt idx="0">
                  <c:v>20115</c:v>
                </c:pt>
                <c:pt idx="1">
                  <c:v>9649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3A-42EA-BFE6-CA21AD7D4FAD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Number of Users </a:t>
            </a:r>
          </a:p>
          <a:p>
            <a:pPr>
              <a:defRPr/>
            </a:pPr>
            <a:r>
              <a:rPr lang="en-US">
                <a:solidFill>
                  <a:sysClr val="windowText" lastClr="000000"/>
                </a:solidFill>
              </a:rPr>
              <a:t>(15,819 total</a:t>
            </a:r>
            <a:r>
              <a:rPr lang="en-US"/>
              <a:t>)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v>Number of Users (14,898 total)</c:v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'3rd Qtr FY16'!$C$1:$D$1</c:f>
              <c:strCache>
                <c:ptCount val="2"/>
                <c:pt idx="0">
                  <c:v>illinoiseitraining.org</c:v>
                </c:pt>
                <c:pt idx="1">
                  <c:v>eitp.education.illinois.edu</c:v>
                </c:pt>
              </c:strCache>
            </c:strRef>
          </c:cat>
          <c:val>
            <c:numRef>
              <c:f>'3rd Qtr FY16'!$C$4:$D$4</c:f>
              <c:numCache>
                <c:formatCode>#,##0</c:formatCode>
                <c:ptCount val="2"/>
                <c:pt idx="0">
                  <c:v>11037</c:v>
                </c:pt>
                <c:pt idx="1">
                  <c:v>4782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8E-4D5F-93FF-3E683FFCE3EE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Number of Session per Website</a:t>
            </a:r>
          </a:p>
          <a:p>
            <a:pPr>
              <a:defRPr/>
            </a:pPr>
            <a:r>
              <a:rPr lang="en-US">
                <a:solidFill>
                  <a:sysClr val="windowText" lastClr="000000"/>
                </a:solidFill>
              </a:rPr>
              <a:t>(24,625 total)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v>Number of Session per Website</c:v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'1st Qtr FY16'!$C$1:$D$1</c:f>
              <c:strCache>
                <c:ptCount val="2"/>
                <c:pt idx="0">
                  <c:v>illinoiseitraining.org</c:v>
                </c:pt>
                <c:pt idx="1">
                  <c:v>eitp.education.illinois.edu</c:v>
                </c:pt>
              </c:strCache>
            </c:strRef>
          </c:cat>
          <c:val>
            <c:numRef>
              <c:f>'1st Qtr FY16'!$C$3:$D$3</c:f>
              <c:numCache>
                <c:formatCode>#,##0</c:formatCode>
                <c:ptCount val="2"/>
                <c:pt idx="0">
                  <c:v>18428</c:v>
                </c:pt>
                <c:pt idx="1">
                  <c:v>6197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E0-4C5A-8B73-59E6D536D583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Number of Users </a:t>
            </a:r>
          </a:p>
          <a:p>
            <a:pPr>
              <a:defRPr/>
            </a:pPr>
            <a:r>
              <a:rPr lang="en-US">
                <a:solidFill>
                  <a:sysClr val="windowText" lastClr="000000"/>
                </a:solidFill>
              </a:rPr>
              <a:t>(13,603 total</a:t>
            </a:r>
            <a:r>
              <a:rPr lang="en-US"/>
              <a:t>)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v>Number of Users (14,898 total)</c:v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'1st Qtr FY16'!$C$1:$D$1</c:f>
              <c:strCache>
                <c:ptCount val="2"/>
                <c:pt idx="0">
                  <c:v>illinoiseitraining.org</c:v>
                </c:pt>
                <c:pt idx="1">
                  <c:v>eitp.education.illinois.edu</c:v>
                </c:pt>
              </c:strCache>
            </c:strRef>
          </c:cat>
          <c:val>
            <c:numRef>
              <c:f>'1st Qtr FY16'!$C$4:$D$4</c:f>
              <c:numCache>
                <c:formatCode>#,##0</c:formatCode>
                <c:ptCount val="2"/>
                <c:pt idx="0">
                  <c:v>10196</c:v>
                </c:pt>
                <c:pt idx="1">
                  <c:v>3407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11-4235-9315-681E38F906AC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Number of Session per Website</a:t>
            </a:r>
          </a:p>
          <a:p>
            <a:pPr>
              <a:defRPr/>
            </a:pPr>
            <a:r>
              <a:rPr lang="en-US"/>
              <a:t>(27,983 total)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v>Number of Session per Website</c:v>
          </c:tx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'FY 15 2nd Qtr'!$C$1:$D$1</c:f>
              <c:strCache>
                <c:ptCount val="2"/>
                <c:pt idx="0">
                  <c:v>illinoiseitraining.org</c:v>
                </c:pt>
                <c:pt idx="1">
                  <c:v>eitp.education.illinois.edu</c:v>
                </c:pt>
              </c:strCache>
            </c:strRef>
          </c:cat>
          <c:val>
            <c:numRef>
              <c:f>'FY 15 2nd Qtr'!$C$3:$D$3</c:f>
              <c:numCache>
                <c:formatCode>General</c:formatCode>
                <c:ptCount val="2"/>
                <c:pt idx="1">
                  <c:v>2929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DC-497A-8C7D-F2FDA049A6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overlay val="0"/>
    </c:title>
    <c:autoTitleDeleted val="0"/>
    <c:plotArea>
      <c:layout/>
      <c:pieChart>
        <c:varyColors val="1"/>
        <c:ser>
          <c:idx val="0"/>
          <c:order val="0"/>
          <c:tx>
            <c:v>Number of Users (14,898 total)</c:v>
          </c:tx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'FY 15 2nd Qtr'!$C$1:$D$1</c:f>
              <c:strCache>
                <c:ptCount val="2"/>
                <c:pt idx="0">
                  <c:v>illinoiseitraining.org</c:v>
                </c:pt>
                <c:pt idx="1">
                  <c:v>eitp.education.illinois.edu</c:v>
                </c:pt>
              </c:strCache>
            </c:strRef>
          </c:cat>
          <c:val>
            <c:numRef>
              <c:f>'FY 15 2nd Qtr'!$C$4:$D$4</c:f>
              <c:numCache>
                <c:formatCode>General</c:formatCode>
                <c:ptCount val="2"/>
                <c:pt idx="0">
                  <c:v>13233</c:v>
                </c:pt>
                <c:pt idx="1">
                  <c:v>1665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46-47D4-AA62-7D993CB979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59836045494313206"/>
          <c:y val="0.48798410615339749"/>
          <c:w val="0.38497287839020122"/>
          <c:h val="0.20447142023913678"/>
        </c:manualLayout>
      </c:layout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Number of Session per Website</a:t>
            </a:r>
          </a:p>
          <a:p>
            <a:pPr>
              <a:defRPr/>
            </a:pPr>
            <a:r>
              <a:rPr lang="en-US">
                <a:solidFill>
                  <a:sysClr val="windowText" lastClr="000000"/>
                </a:solidFill>
              </a:rPr>
              <a:t>(18,362 total)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v>Number of Session per Website</c:v>
          </c:tx>
          <c:dPt>
            <c:idx val="0"/>
            <c:bubble3D val="0"/>
            <c:explosion val="3"/>
            <c:extLst>
              <c:ext xmlns:c16="http://schemas.microsoft.com/office/drawing/2014/chart" uri="{C3380CC4-5D6E-409C-BE32-E72D297353CC}">
                <c16:uniqueId val="{00000001-106E-4A9A-B723-BC642509FFE3}"/>
              </c:ext>
            </c:extLst>
          </c:dPt>
          <c:dLbls>
            <c:dLbl>
              <c:idx val="0"/>
              <c:layout>
                <c:manualLayout>
                  <c:x val="7.4619682440685018E-3"/>
                  <c:y val="1.005012437578319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06E-4A9A-B723-BC642509FFE3}"/>
                </c:ext>
              </c:extLst>
            </c:dLbl>
            <c:dLbl>
              <c:idx val="1"/>
              <c:layout>
                <c:manualLayout>
                  <c:x val="5.9203243158961569E-2"/>
                  <c:y val="-0.15327180005112201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06E-4A9A-B723-BC642509FFE3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FY23Q2!$C$1:$D$1</c:f>
              <c:strCache>
                <c:ptCount val="2"/>
                <c:pt idx="0">
                  <c:v>illinoiseitraining.org</c:v>
                </c:pt>
                <c:pt idx="1">
                  <c:v>eitp.education.illinois.edu</c:v>
                </c:pt>
              </c:strCache>
            </c:strRef>
          </c:cat>
          <c:val>
            <c:numRef>
              <c:f>FY23Q2!$C$3:$D$3</c:f>
              <c:numCache>
                <c:formatCode>#,##0</c:formatCode>
                <c:ptCount val="2"/>
                <c:pt idx="0">
                  <c:v>2552</c:v>
                </c:pt>
                <c:pt idx="1">
                  <c:v>15810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06E-4A9A-B723-BC642509FFE3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Number of Users </a:t>
            </a:r>
          </a:p>
          <a:p>
            <a:pPr>
              <a:defRPr/>
            </a:pPr>
            <a:r>
              <a:rPr lang="en-US">
                <a:solidFill>
                  <a:sysClr val="windowText" lastClr="000000"/>
                </a:solidFill>
              </a:rPr>
              <a:t>(9,528 total</a:t>
            </a:r>
            <a:r>
              <a:rPr lang="en-US"/>
              <a:t>)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v>Number of Users (14,898 total)</c:v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FY23Q2!$C$1:$D$1</c:f>
              <c:strCache>
                <c:ptCount val="2"/>
                <c:pt idx="0">
                  <c:v>illinoiseitraining.org</c:v>
                </c:pt>
                <c:pt idx="1">
                  <c:v>eitp.education.illinois.edu</c:v>
                </c:pt>
              </c:strCache>
            </c:strRef>
          </c:cat>
          <c:val>
            <c:numRef>
              <c:f>FY23Q2!$C$4:$D$4</c:f>
              <c:numCache>
                <c:formatCode>#,##0</c:formatCode>
                <c:ptCount val="2"/>
                <c:pt idx="0">
                  <c:v>1626</c:v>
                </c:pt>
                <c:pt idx="1">
                  <c:v>7902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44-4F2B-A1A5-1148E68DCF06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t"/>
      <c:layout>
        <c:manualLayout>
          <c:xMode val="edge"/>
          <c:yMode val="edge"/>
          <c:x val="6.2251261145548305E-2"/>
          <c:y val="0.23744439291216984"/>
          <c:w val="0.9"/>
          <c:h val="0.18954835834199971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Number of Session per Website</a:t>
            </a:r>
          </a:p>
          <a:p>
            <a:pPr>
              <a:defRPr/>
            </a:pPr>
            <a:r>
              <a:rPr lang="en-US">
                <a:solidFill>
                  <a:sysClr val="windowText" lastClr="000000"/>
                </a:solidFill>
              </a:rPr>
              <a:t>(22,375 total)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v>Number of Session per Website</c:v>
          </c:tx>
          <c:dPt>
            <c:idx val="0"/>
            <c:bubble3D val="0"/>
            <c:explosion val="3"/>
            <c:extLst>
              <c:ext xmlns:c16="http://schemas.microsoft.com/office/drawing/2014/chart" uri="{C3380CC4-5D6E-409C-BE32-E72D297353CC}">
                <c16:uniqueId val="{00000001-D385-44F0-B26C-5645AC56E12F}"/>
              </c:ext>
            </c:extLst>
          </c:dPt>
          <c:dLbls>
            <c:dLbl>
              <c:idx val="0"/>
              <c:layout>
                <c:manualLayout>
                  <c:x val="7.4619682440685018E-3"/>
                  <c:y val="1.005012437578319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385-44F0-B26C-5645AC56E12F}"/>
                </c:ext>
              </c:extLst>
            </c:dLbl>
            <c:dLbl>
              <c:idx val="1"/>
              <c:layout>
                <c:manualLayout>
                  <c:x val="5.9203243158961569E-2"/>
                  <c:y val="-0.15327180005112201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385-44F0-B26C-5645AC56E12F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FY23Q1!$C$1:$D$1</c:f>
              <c:strCache>
                <c:ptCount val="2"/>
                <c:pt idx="0">
                  <c:v>illinoiseitraining.org</c:v>
                </c:pt>
                <c:pt idx="1">
                  <c:v>eitp.education.illinois.edu</c:v>
                </c:pt>
              </c:strCache>
            </c:strRef>
          </c:cat>
          <c:val>
            <c:numRef>
              <c:f>FY23Q1!$C$3:$D$3</c:f>
              <c:numCache>
                <c:formatCode>#,##0</c:formatCode>
                <c:ptCount val="2"/>
                <c:pt idx="0">
                  <c:v>2749</c:v>
                </c:pt>
                <c:pt idx="1">
                  <c:v>19626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385-44F0-B26C-5645AC56E12F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gif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gif"/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gif"/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gif"/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gif"/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gif"/><Relationship Id="rId2" Type="http://schemas.openxmlformats.org/officeDocument/2006/relationships/chart" Target="../charts/chart28.xml"/><Relationship Id="rId1" Type="http://schemas.openxmlformats.org/officeDocument/2006/relationships/chart" Target="../charts/chart27.xml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gif"/><Relationship Id="rId2" Type="http://schemas.openxmlformats.org/officeDocument/2006/relationships/chart" Target="../charts/chart30.xml"/><Relationship Id="rId1" Type="http://schemas.openxmlformats.org/officeDocument/2006/relationships/chart" Target="../charts/chart29.xml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gif"/><Relationship Id="rId2" Type="http://schemas.openxmlformats.org/officeDocument/2006/relationships/chart" Target="../charts/chart32.xml"/><Relationship Id="rId1" Type="http://schemas.openxmlformats.org/officeDocument/2006/relationships/chart" Target="../charts/chart31.xml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gif"/><Relationship Id="rId2" Type="http://schemas.openxmlformats.org/officeDocument/2006/relationships/chart" Target="../charts/chart34.xml"/><Relationship Id="rId1" Type="http://schemas.openxmlformats.org/officeDocument/2006/relationships/chart" Target="../charts/chart33.xml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gif"/><Relationship Id="rId2" Type="http://schemas.openxmlformats.org/officeDocument/2006/relationships/chart" Target="../charts/chart36.xml"/><Relationship Id="rId1" Type="http://schemas.openxmlformats.org/officeDocument/2006/relationships/chart" Target="../charts/chart35.xml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gif"/><Relationship Id="rId2" Type="http://schemas.openxmlformats.org/officeDocument/2006/relationships/chart" Target="../charts/chart38.xml"/><Relationship Id="rId1" Type="http://schemas.openxmlformats.org/officeDocument/2006/relationships/chart" Target="../charts/chart37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gif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gif"/><Relationship Id="rId2" Type="http://schemas.openxmlformats.org/officeDocument/2006/relationships/chart" Target="../charts/chart40.xml"/><Relationship Id="rId1" Type="http://schemas.openxmlformats.org/officeDocument/2006/relationships/chart" Target="../charts/chart39.xml"/></Relationships>
</file>

<file path=xl/drawings/_rels/drawing2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gif"/><Relationship Id="rId2" Type="http://schemas.openxmlformats.org/officeDocument/2006/relationships/chart" Target="../charts/chart42.xml"/><Relationship Id="rId1" Type="http://schemas.openxmlformats.org/officeDocument/2006/relationships/chart" Target="../charts/chart41.xml"/></Relationships>
</file>

<file path=xl/drawings/_rels/drawing2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gif"/><Relationship Id="rId2" Type="http://schemas.openxmlformats.org/officeDocument/2006/relationships/chart" Target="../charts/chart44.xml"/><Relationship Id="rId1" Type="http://schemas.openxmlformats.org/officeDocument/2006/relationships/chart" Target="../charts/chart43.xml"/></Relationships>
</file>

<file path=xl/drawings/_rels/drawing2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gif"/><Relationship Id="rId2" Type="http://schemas.openxmlformats.org/officeDocument/2006/relationships/chart" Target="../charts/chart46.xml"/><Relationship Id="rId1" Type="http://schemas.openxmlformats.org/officeDocument/2006/relationships/chart" Target="../charts/chart45.xml"/></Relationships>
</file>

<file path=xl/drawings/_rels/drawing2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gif"/><Relationship Id="rId2" Type="http://schemas.openxmlformats.org/officeDocument/2006/relationships/chart" Target="../charts/chart48.xml"/><Relationship Id="rId1" Type="http://schemas.openxmlformats.org/officeDocument/2006/relationships/chart" Target="../charts/chart47.xml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gif"/><Relationship Id="rId2" Type="http://schemas.openxmlformats.org/officeDocument/2006/relationships/chart" Target="../charts/chart50.xml"/><Relationship Id="rId1" Type="http://schemas.openxmlformats.org/officeDocument/2006/relationships/chart" Target="../charts/chart49.xml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gif"/><Relationship Id="rId2" Type="http://schemas.openxmlformats.org/officeDocument/2006/relationships/chart" Target="../charts/chart52.xml"/><Relationship Id="rId1" Type="http://schemas.openxmlformats.org/officeDocument/2006/relationships/chart" Target="../charts/chart51.xml"/></Relationships>
</file>

<file path=xl/drawings/_rels/drawing2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gif"/><Relationship Id="rId2" Type="http://schemas.openxmlformats.org/officeDocument/2006/relationships/chart" Target="../charts/chart54.xml"/><Relationship Id="rId1" Type="http://schemas.openxmlformats.org/officeDocument/2006/relationships/chart" Target="../charts/chart53.xml"/></Relationships>
</file>

<file path=xl/drawings/_rels/drawing28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gif"/><Relationship Id="rId2" Type="http://schemas.openxmlformats.org/officeDocument/2006/relationships/chart" Target="../charts/chart56.xml"/><Relationship Id="rId1" Type="http://schemas.openxmlformats.org/officeDocument/2006/relationships/chart" Target="../charts/chart55.xml"/></Relationships>
</file>

<file path=xl/drawings/_rels/drawing2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gif"/><Relationship Id="rId2" Type="http://schemas.openxmlformats.org/officeDocument/2006/relationships/chart" Target="../charts/chart58.xml"/><Relationship Id="rId1" Type="http://schemas.openxmlformats.org/officeDocument/2006/relationships/chart" Target="../charts/chart57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gif"/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30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gif"/><Relationship Id="rId2" Type="http://schemas.openxmlformats.org/officeDocument/2006/relationships/chart" Target="../charts/chart60.xml"/><Relationship Id="rId1" Type="http://schemas.openxmlformats.org/officeDocument/2006/relationships/chart" Target="../charts/chart59.xml"/></Relationships>
</file>

<file path=xl/drawings/_rels/drawing3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gif"/><Relationship Id="rId2" Type="http://schemas.openxmlformats.org/officeDocument/2006/relationships/chart" Target="../charts/chart62.xml"/><Relationship Id="rId1" Type="http://schemas.openxmlformats.org/officeDocument/2006/relationships/chart" Target="../charts/chart61.xml"/></Relationships>
</file>

<file path=xl/drawings/_rels/drawing3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64.xml"/><Relationship Id="rId1" Type="http://schemas.openxmlformats.org/officeDocument/2006/relationships/chart" Target="../charts/chart63.xml"/><Relationship Id="rId5" Type="http://schemas.openxmlformats.org/officeDocument/2006/relationships/image" Target="../media/image3.png"/><Relationship Id="rId4" Type="http://schemas.openxmlformats.org/officeDocument/2006/relationships/image" Target="../media/image1.gif"/></Relationships>
</file>

<file path=xl/drawings/_rels/drawing3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6.xml"/><Relationship Id="rId1" Type="http://schemas.openxmlformats.org/officeDocument/2006/relationships/chart" Target="../charts/chart65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gif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gif"/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gif"/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gif"/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gif"/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gif"/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257175</xdr:colOff>
      <xdr:row>1</xdr:row>
      <xdr:rowOff>30480</xdr:rowOff>
    </xdr:from>
    <xdr:to>
      <xdr:col>15</xdr:col>
      <xdr:colOff>190500</xdr:colOff>
      <xdr:row>18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5DC5B98-FFEF-4AF5-8750-69C3484F49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259080</xdr:colOff>
      <xdr:row>19</xdr:row>
      <xdr:rowOff>95250</xdr:rowOff>
    </xdr:from>
    <xdr:to>
      <xdr:col>15</xdr:col>
      <xdr:colOff>209550</xdr:colOff>
      <xdr:row>34</xdr:row>
      <xdr:rowOff>116205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B7E92103-235F-4FEE-A9A8-860CF91AFC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18</xdr:col>
      <xdr:colOff>0</xdr:colOff>
      <xdr:row>24</xdr:row>
      <xdr:rowOff>0</xdr:rowOff>
    </xdr:from>
    <xdr:to>
      <xdr:col>18</xdr:col>
      <xdr:colOff>9525</xdr:colOff>
      <xdr:row>24</xdr:row>
      <xdr:rowOff>9525</xdr:rowOff>
    </xdr:to>
    <xdr:pic>
      <xdr:nvPicPr>
        <xdr:cNvPr id="4" name="Picture 3" descr="https://www.google.com/analytics/web/s/cleardot.gif">
          <a:extLst>
            <a:ext uri="{FF2B5EF4-FFF2-40B4-BE49-F238E27FC236}">
              <a16:creationId xmlns:a16="http://schemas.microsoft.com/office/drawing/2014/main" id="{D548D9EF-CB06-4822-84EE-A0366A7D4B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92275" y="4572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0</xdr:colOff>
      <xdr:row>24</xdr:row>
      <xdr:rowOff>0</xdr:rowOff>
    </xdr:from>
    <xdr:to>
      <xdr:col>18</xdr:col>
      <xdr:colOff>9525</xdr:colOff>
      <xdr:row>24</xdr:row>
      <xdr:rowOff>9525</xdr:rowOff>
    </xdr:to>
    <xdr:pic>
      <xdr:nvPicPr>
        <xdr:cNvPr id="5" name="Picture 4" descr="https://www.google.com/analytics/web/s/cleardot.gif">
          <a:extLst>
            <a:ext uri="{FF2B5EF4-FFF2-40B4-BE49-F238E27FC236}">
              <a16:creationId xmlns:a16="http://schemas.microsoft.com/office/drawing/2014/main" id="{F3CB9632-CF79-4CF5-A7CB-E3CAA91C98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92275" y="4572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7620</xdr:colOff>
      <xdr:row>12</xdr:row>
      <xdr:rowOff>7620</xdr:rowOff>
    </xdr:to>
    <xdr:pic>
      <xdr:nvPicPr>
        <xdr:cNvPr id="6" name="Picture 5" descr="https://analytics.google.com/analytics/web/s/cleardot.gif">
          <a:extLst>
            <a:ext uri="{FF2B5EF4-FFF2-40B4-BE49-F238E27FC236}">
              <a16:creationId xmlns:a16="http://schemas.microsoft.com/office/drawing/2014/main" id="{B633EF61-41A2-4A02-AE21-9EF11B2B27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86675" y="22860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7620</xdr:colOff>
      <xdr:row>13</xdr:row>
      <xdr:rowOff>7620</xdr:rowOff>
    </xdr:to>
    <xdr:pic>
      <xdr:nvPicPr>
        <xdr:cNvPr id="7" name="Picture 6" descr="https://analytics.google.com/analytics/web/s/cleardot.gif">
          <a:extLst>
            <a:ext uri="{FF2B5EF4-FFF2-40B4-BE49-F238E27FC236}">
              <a16:creationId xmlns:a16="http://schemas.microsoft.com/office/drawing/2014/main" id="{EFA16A05-B91F-4F69-8DE7-79CBDEBF50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86675" y="24765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257175</xdr:colOff>
      <xdr:row>1</xdr:row>
      <xdr:rowOff>30480</xdr:rowOff>
    </xdr:from>
    <xdr:to>
      <xdr:col>15</xdr:col>
      <xdr:colOff>190500</xdr:colOff>
      <xdr:row>18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3ABBAB3-0644-4D40-AF9B-B8DA083F154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259080</xdr:colOff>
      <xdr:row>19</xdr:row>
      <xdr:rowOff>95250</xdr:rowOff>
    </xdr:from>
    <xdr:to>
      <xdr:col>15</xdr:col>
      <xdr:colOff>209550</xdr:colOff>
      <xdr:row>34</xdr:row>
      <xdr:rowOff>116205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8A12F9A7-DCF4-4EB6-839A-A48F5CC547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18</xdr:col>
      <xdr:colOff>0</xdr:colOff>
      <xdr:row>24</xdr:row>
      <xdr:rowOff>0</xdr:rowOff>
    </xdr:from>
    <xdr:to>
      <xdr:col>18</xdr:col>
      <xdr:colOff>9525</xdr:colOff>
      <xdr:row>24</xdr:row>
      <xdr:rowOff>9525</xdr:rowOff>
    </xdr:to>
    <xdr:pic>
      <xdr:nvPicPr>
        <xdr:cNvPr id="4" name="Picture 3" descr="https://www.google.com/analytics/web/s/cleardot.gif">
          <a:extLst>
            <a:ext uri="{FF2B5EF4-FFF2-40B4-BE49-F238E27FC236}">
              <a16:creationId xmlns:a16="http://schemas.microsoft.com/office/drawing/2014/main" id="{58C45E54-EBC2-4064-A751-3501618F64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92275" y="4572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0</xdr:colOff>
      <xdr:row>24</xdr:row>
      <xdr:rowOff>0</xdr:rowOff>
    </xdr:from>
    <xdr:to>
      <xdr:col>18</xdr:col>
      <xdr:colOff>9525</xdr:colOff>
      <xdr:row>24</xdr:row>
      <xdr:rowOff>9525</xdr:rowOff>
    </xdr:to>
    <xdr:pic>
      <xdr:nvPicPr>
        <xdr:cNvPr id="5" name="Picture 4" descr="https://www.google.com/analytics/web/s/cleardot.gif">
          <a:extLst>
            <a:ext uri="{FF2B5EF4-FFF2-40B4-BE49-F238E27FC236}">
              <a16:creationId xmlns:a16="http://schemas.microsoft.com/office/drawing/2014/main" id="{CDB33426-4AED-48C4-9028-D22E16C166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92275" y="4572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7620</xdr:colOff>
      <xdr:row>12</xdr:row>
      <xdr:rowOff>7620</xdr:rowOff>
    </xdr:to>
    <xdr:pic>
      <xdr:nvPicPr>
        <xdr:cNvPr id="6" name="Picture 5" descr="https://analytics.google.com/analytics/web/s/cleardot.gif">
          <a:extLst>
            <a:ext uri="{FF2B5EF4-FFF2-40B4-BE49-F238E27FC236}">
              <a16:creationId xmlns:a16="http://schemas.microsoft.com/office/drawing/2014/main" id="{C1F1E5A3-D0E3-4C27-A29A-DD7569540E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86675" y="22860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7620</xdr:colOff>
      <xdr:row>13</xdr:row>
      <xdr:rowOff>7620</xdr:rowOff>
    </xdr:to>
    <xdr:pic>
      <xdr:nvPicPr>
        <xdr:cNvPr id="7" name="Picture 6" descr="https://analytics.google.com/analytics/web/s/cleardot.gif">
          <a:extLst>
            <a:ext uri="{FF2B5EF4-FFF2-40B4-BE49-F238E27FC236}">
              <a16:creationId xmlns:a16="http://schemas.microsoft.com/office/drawing/2014/main" id="{FE0F50B7-218C-4525-BB17-2E22FA81B0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86675" y="24765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257175</xdr:colOff>
      <xdr:row>1</xdr:row>
      <xdr:rowOff>30480</xdr:rowOff>
    </xdr:from>
    <xdr:to>
      <xdr:col>15</xdr:col>
      <xdr:colOff>190500</xdr:colOff>
      <xdr:row>18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1B44B7D-58E9-4072-B269-47789DA0854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259080</xdr:colOff>
      <xdr:row>19</xdr:row>
      <xdr:rowOff>95250</xdr:rowOff>
    </xdr:from>
    <xdr:to>
      <xdr:col>15</xdr:col>
      <xdr:colOff>209550</xdr:colOff>
      <xdr:row>34</xdr:row>
      <xdr:rowOff>116205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E6DCF43-DD11-4110-8265-013923ECE0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18</xdr:col>
      <xdr:colOff>0</xdr:colOff>
      <xdr:row>24</xdr:row>
      <xdr:rowOff>0</xdr:rowOff>
    </xdr:from>
    <xdr:to>
      <xdr:col>18</xdr:col>
      <xdr:colOff>9525</xdr:colOff>
      <xdr:row>24</xdr:row>
      <xdr:rowOff>9525</xdr:rowOff>
    </xdr:to>
    <xdr:pic>
      <xdr:nvPicPr>
        <xdr:cNvPr id="4" name="Picture 3" descr="https://www.google.com/analytics/web/s/cleardot.gif">
          <a:extLst>
            <a:ext uri="{FF2B5EF4-FFF2-40B4-BE49-F238E27FC236}">
              <a16:creationId xmlns:a16="http://schemas.microsoft.com/office/drawing/2014/main" id="{9B6CCC55-55FB-42DB-8518-4C682BDBFD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92275" y="4572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0</xdr:colOff>
      <xdr:row>24</xdr:row>
      <xdr:rowOff>0</xdr:rowOff>
    </xdr:from>
    <xdr:to>
      <xdr:col>18</xdr:col>
      <xdr:colOff>9525</xdr:colOff>
      <xdr:row>24</xdr:row>
      <xdr:rowOff>9525</xdr:rowOff>
    </xdr:to>
    <xdr:pic>
      <xdr:nvPicPr>
        <xdr:cNvPr id="5" name="Picture 4" descr="https://www.google.com/analytics/web/s/cleardot.gif">
          <a:extLst>
            <a:ext uri="{FF2B5EF4-FFF2-40B4-BE49-F238E27FC236}">
              <a16:creationId xmlns:a16="http://schemas.microsoft.com/office/drawing/2014/main" id="{78FA7392-937F-427D-BA01-FD04828CE8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92275" y="4572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7620</xdr:colOff>
      <xdr:row>12</xdr:row>
      <xdr:rowOff>7620</xdr:rowOff>
    </xdr:to>
    <xdr:pic>
      <xdr:nvPicPr>
        <xdr:cNvPr id="6" name="Picture 5" descr="https://analytics.google.com/analytics/web/s/cleardot.gif">
          <a:extLst>
            <a:ext uri="{FF2B5EF4-FFF2-40B4-BE49-F238E27FC236}">
              <a16:creationId xmlns:a16="http://schemas.microsoft.com/office/drawing/2014/main" id="{FE1C7CA4-43BE-4960-B0B2-99805A4484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86675" y="22860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7620</xdr:colOff>
      <xdr:row>13</xdr:row>
      <xdr:rowOff>7620</xdr:rowOff>
    </xdr:to>
    <xdr:pic>
      <xdr:nvPicPr>
        <xdr:cNvPr id="7" name="Picture 6" descr="https://analytics.google.com/analytics/web/s/cleardot.gif">
          <a:extLst>
            <a:ext uri="{FF2B5EF4-FFF2-40B4-BE49-F238E27FC236}">
              <a16:creationId xmlns:a16="http://schemas.microsoft.com/office/drawing/2014/main" id="{0F7289B7-E333-441A-B313-C10B168736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86675" y="24765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257175</xdr:colOff>
      <xdr:row>1</xdr:row>
      <xdr:rowOff>30480</xdr:rowOff>
    </xdr:from>
    <xdr:to>
      <xdr:col>15</xdr:col>
      <xdr:colOff>190500</xdr:colOff>
      <xdr:row>18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6817781-7297-44BC-9DB0-EBD6BFA037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259080</xdr:colOff>
      <xdr:row>19</xdr:row>
      <xdr:rowOff>95250</xdr:rowOff>
    </xdr:from>
    <xdr:to>
      <xdr:col>15</xdr:col>
      <xdr:colOff>209550</xdr:colOff>
      <xdr:row>34</xdr:row>
      <xdr:rowOff>116205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7BB486EC-55B7-4DF4-B5AE-0A15D7AFEB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18</xdr:col>
      <xdr:colOff>0</xdr:colOff>
      <xdr:row>24</xdr:row>
      <xdr:rowOff>0</xdr:rowOff>
    </xdr:from>
    <xdr:to>
      <xdr:col>18</xdr:col>
      <xdr:colOff>9525</xdr:colOff>
      <xdr:row>24</xdr:row>
      <xdr:rowOff>9525</xdr:rowOff>
    </xdr:to>
    <xdr:pic>
      <xdr:nvPicPr>
        <xdr:cNvPr id="4" name="Picture 3" descr="https://www.google.com/analytics/web/s/cleardot.gif">
          <a:extLst>
            <a:ext uri="{FF2B5EF4-FFF2-40B4-BE49-F238E27FC236}">
              <a16:creationId xmlns:a16="http://schemas.microsoft.com/office/drawing/2014/main" id="{EBE85A25-5529-41EE-BE64-BDF5B8453D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92275" y="4572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0</xdr:colOff>
      <xdr:row>24</xdr:row>
      <xdr:rowOff>0</xdr:rowOff>
    </xdr:from>
    <xdr:to>
      <xdr:col>18</xdr:col>
      <xdr:colOff>9525</xdr:colOff>
      <xdr:row>24</xdr:row>
      <xdr:rowOff>9525</xdr:rowOff>
    </xdr:to>
    <xdr:pic>
      <xdr:nvPicPr>
        <xdr:cNvPr id="5" name="Picture 4" descr="https://www.google.com/analytics/web/s/cleardot.gif">
          <a:extLst>
            <a:ext uri="{FF2B5EF4-FFF2-40B4-BE49-F238E27FC236}">
              <a16:creationId xmlns:a16="http://schemas.microsoft.com/office/drawing/2014/main" id="{195A2C81-8FD0-421F-9DAE-090104571F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92275" y="4572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7620</xdr:colOff>
      <xdr:row>12</xdr:row>
      <xdr:rowOff>7620</xdr:rowOff>
    </xdr:to>
    <xdr:pic>
      <xdr:nvPicPr>
        <xdr:cNvPr id="6" name="Picture 5" descr="https://analytics.google.com/analytics/web/s/cleardot.gif">
          <a:extLst>
            <a:ext uri="{FF2B5EF4-FFF2-40B4-BE49-F238E27FC236}">
              <a16:creationId xmlns:a16="http://schemas.microsoft.com/office/drawing/2014/main" id="{EDEF3571-265C-46D6-9A43-A4F1A1FFA4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86675" y="22860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7620</xdr:colOff>
      <xdr:row>13</xdr:row>
      <xdr:rowOff>7620</xdr:rowOff>
    </xdr:to>
    <xdr:pic>
      <xdr:nvPicPr>
        <xdr:cNvPr id="7" name="Picture 6" descr="https://analytics.google.com/analytics/web/s/cleardot.gif">
          <a:extLst>
            <a:ext uri="{FF2B5EF4-FFF2-40B4-BE49-F238E27FC236}">
              <a16:creationId xmlns:a16="http://schemas.microsoft.com/office/drawing/2014/main" id="{AD569563-897E-4B8E-A219-82BBA0F5FA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86675" y="24765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257175</xdr:colOff>
      <xdr:row>1</xdr:row>
      <xdr:rowOff>30480</xdr:rowOff>
    </xdr:from>
    <xdr:to>
      <xdr:col>15</xdr:col>
      <xdr:colOff>190500</xdr:colOff>
      <xdr:row>18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2E79AF8-34F4-4FD6-87A2-D4EE62F6B1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259080</xdr:colOff>
      <xdr:row>19</xdr:row>
      <xdr:rowOff>95250</xdr:rowOff>
    </xdr:from>
    <xdr:to>
      <xdr:col>15</xdr:col>
      <xdr:colOff>209550</xdr:colOff>
      <xdr:row>34</xdr:row>
      <xdr:rowOff>116205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FCCDFA90-0B85-4D3E-AEF3-7D63A0A8DA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18</xdr:col>
      <xdr:colOff>0</xdr:colOff>
      <xdr:row>24</xdr:row>
      <xdr:rowOff>0</xdr:rowOff>
    </xdr:from>
    <xdr:to>
      <xdr:col>18</xdr:col>
      <xdr:colOff>9525</xdr:colOff>
      <xdr:row>24</xdr:row>
      <xdr:rowOff>9525</xdr:rowOff>
    </xdr:to>
    <xdr:pic>
      <xdr:nvPicPr>
        <xdr:cNvPr id="4" name="Picture 3" descr="https://www.google.com/analytics/web/s/cleardot.gif">
          <a:extLst>
            <a:ext uri="{FF2B5EF4-FFF2-40B4-BE49-F238E27FC236}">
              <a16:creationId xmlns:a16="http://schemas.microsoft.com/office/drawing/2014/main" id="{69BFF1E1-AA5B-4BD7-A644-63D056E692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92275" y="4572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0</xdr:colOff>
      <xdr:row>24</xdr:row>
      <xdr:rowOff>0</xdr:rowOff>
    </xdr:from>
    <xdr:to>
      <xdr:col>18</xdr:col>
      <xdr:colOff>9525</xdr:colOff>
      <xdr:row>24</xdr:row>
      <xdr:rowOff>9525</xdr:rowOff>
    </xdr:to>
    <xdr:pic>
      <xdr:nvPicPr>
        <xdr:cNvPr id="5" name="Picture 4" descr="https://www.google.com/analytics/web/s/cleardot.gif">
          <a:extLst>
            <a:ext uri="{FF2B5EF4-FFF2-40B4-BE49-F238E27FC236}">
              <a16:creationId xmlns:a16="http://schemas.microsoft.com/office/drawing/2014/main" id="{7F0F3F78-17AF-44BB-B105-5E27467019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92275" y="4572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7620</xdr:colOff>
      <xdr:row>12</xdr:row>
      <xdr:rowOff>7620</xdr:rowOff>
    </xdr:to>
    <xdr:pic>
      <xdr:nvPicPr>
        <xdr:cNvPr id="6" name="Picture 5" descr="https://analytics.google.com/analytics/web/s/cleardot.gif">
          <a:extLst>
            <a:ext uri="{FF2B5EF4-FFF2-40B4-BE49-F238E27FC236}">
              <a16:creationId xmlns:a16="http://schemas.microsoft.com/office/drawing/2014/main" id="{BA9C3765-A335-429B-A8AD-F42667198F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86675" y="22860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7620</xdr:colOff>
      <xdr:row>13</xdr:row>
      <xdr:rowOff>7620</xdr:rowOff>
    </xdr:to>
    <xdr:pic>
      <xdr:nvPicPr>
        <xdr:cNvPr id="7" name="Picture 6" descr="https://analytics.google.com/analytics/web/s/cleardot.gif">
          <a:extLst>
            <a:ext uri="{FF2B5EF4-FFF2-40B4-BE49-F238E27FC236}">
              <a16:creationId xmlns:a16="http://schemas.microsoft.com/office/drawing/2014/main" id="{01DB9C88-F6F3-4847-BD61-260884C1DD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86675" y="24765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257175</xdr:colOff>
      <xdr:row>1</xdr:row>
      <xdr:rowOff>30480</xdr:rowOff>
    </xdr:from>
    <xdr:to>
      <xdr:col>15</xdr:col>
      <xdr:colOff>190500</xdr:colOff>
      <xdr:row>18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FFC140C-5FE3-4D22-8B37-BD76A2D8A1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259080</xdr:colOff>
      <xdr:row>19</xdr:row>
      <xdr:rowOff>95250</xdr:rowOff>
    </xdr:from>
    <xdr:to>
      <xdr:col>15</xdr:col>
      <xdr:colOff>209550</xdr:colOff>
      <xdr:row>34</xdr:row>
      <xdr:rowOff>116205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9F2BFA2-AAE4-4780-BF70-F471F4A8A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18</xdr:col>
      <xdr:colOff>0</xdr:colOff>
      <xdr:row>24</xdr:row>
      <xdr:rowOff>0</xdr:rowOff>
    </xdr:from>
    <xdr:to>
      <xdr:col>18</xdr:col>
      <xdr:colOff>9525</xdr:colOff>
      <xdr:row>24</xdr:row>
      <xdr:rowOff>9525</xdr:rowOff>
    </xdr:to>
    <xdr:pic>
      <xdr:nvPicPr>
        <xdr:cNvPr id="4" name="Picture 3" descr="https://www.google.com/analytics/web/s/cleardot.gif">
          <a:extLst>
            <a:ext uri="{FF2B5EF4-FFF2-40B4-BE49-F238E27FC236}">
              <a16:creationId xmlns:a16="http://schemas.microsoft.com/office/drawing/2014/main" id="{4B073DF4-3A3E-49EE-8BD5-FCD3EEFB52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92275" y="4572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0</xdr:colOff>
      <xdr:row>24</xdr:row>
      <xdr:rowOff>0</xdr:rowOff>
    </xdr:from>
    <xdr:to>
      <xdr:col>18</xdr:col>
      <xdr:colOff>9525</xdr:colOff>
      <xdr:row>24</xdr:row>
      <xdr:rowOff>9525</xdr:rowOff>
    </xdr:to>
    <xdr:pic>
      <xdr:nvPicPr>
        <xdr:cNvPr id="5" name="Picture 4" descr="https://www.google.com/analytics/web/s/cleardot.gif">
          <a:extLst>
            <a:ext uri="{FF2B5EF4-FFF2-40B4-BE49-F238E27FC236}">
              <a16:creationId xmlns:a16="http://schemas.microsoft.com/office/drawing/2014/main" id="{D4F4A26C-97D1-4F02-98B8-D09BE8E939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92275" y="4572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7620</xdr:colOff>
      <xdr:row>12</xdr:row>
      <xdr:rowOff>7620</xdr:rowOff>
    </xdr:to>
    <xdr:pic>
      <xdr:nvPicPr>
        <xdr:cNvPr id="6" name="Picture 5" descr="https://analytics.google.com/analytics/web/s/cleardot.gif">
          <a:extLst>
            <a:ext uri="{FF2B5EF4-FFF2-40B4-BE49-F238E27FC236}">
              <a16:creationId xmlns:a16="http://schemas.microsoft.com/office/drawing/2014/main" id="{9BBEB372-ECFA-4B52-A8B3-DB00AD0B51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86675" y="22860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7620</xdr:colOff>
      <xdr:row>13</xdr:row>
      <xdr:rowOff>7620</xdr:rowOff>
    </xdr:to>
    <xdr:pic>
      <xdr:nvPicPr>
        <xdr:cNvPr id="7" name="Picture 6" descr="https://analytics.google.com/analytics/web/s/cleardot.gif">
          <a:extLst>
            <a:ext uri="{FF2B5EF4-FFF2-40B4-BE49-F238E27FC236}">
              <a16:creationId xmlns:a16="http://schemas.microsoft.com/office/drawing/2014/main" id="{FF9BB097-3301-4126-8E3C-A172289BE9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86675" y="24765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257175</xdr:colOff>
      <xdr:row>1</xdr:row>
      <xdr:rowOff>30480</xdr:rowOff>
    </xdr:from>
    <xdr:to>
      <xdr:col>15</xdr:col>
      <xdr:colOff>190500</xdr:colOff>
      <xdr:row>18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EB53D32-A5E6-4C47-8472-F24A3681F0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259080</xdr:colOff>
      <xdr:row>19</xdr:row>
      <xdr:rowOff>95250</xdr:rowOff>
    </xdr:from>
    <xdr:to>
      <xdr:col>15</xdr:col>
      <xdr:colOff>209550</xdr:colOff>
      <xdr:row>34</xdr:row>
      <xdr:rowOff>116205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54E7641C-ED10-451D-BC9A-AEECB5FE8F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18</xdr:col>
      <xdr:colOff>0</xdr:colOff>
      <xdr:row>24</xdr:row>
      <xdr:rowOff>0</xdr:rowOff>
    </xdr:from>
    <xdr:to>
      <xdr:col>18</xdr:col>
      <xdr:colOff>9525</xdr:colOff>
      <xdr:row>24</xdr:row>
      <xdr:rowOff>9525</xdr:rowOff>
    </xdr:to>
    <xdr:pic>
      <xdr:nvPicPr>
        <xdr:cNvPr id="4" name="Picture 3" descr="https://www.google.com/analytics/web/s/cleardot.gif">
          <a:extLst>
            <a:ext uri="{FF2B5EF4-FFF2-40B4-BE49-F238E27FC236}">
              <a16:creationId xmlns:a16="http://schemas.microsoft.com/office/drawing/2014/main" id="{A61BC2F4-0B69-4308-B2EF-48C9226193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92275" y="4572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0</xdr:colOff>
      <xdr:row>24</xdr:row>
      <xdr:rowOff>0</xdr:rowOff>
    </xdr:from>
    <xdr:to>
      <xdr:col>18</xdr:col>
      <xdr:colOff>9525</xdr:colOff>
      <xdr:row>24</xdr:row>
      <xdr:rowOff>9525</xdr:rowOff>
    </xdr:to>
    <xdr:pic>
      <xdr:nvPicPr>
        <xdr:cNvPr id="5" name="Picture 4" descr="https://www.google.com/analytics/web/s/cleardot.gif">
          <a:extLst>
            <a:ext uri="{FF2B5EF4-FFF2-40B4-BE49-F238E27FC236}">
              <a16:creationId xmlns:a16="http://schemas.microsoft.com/office/drawing/2014/main" id="{BB780F23-7258-44E0-A26F-7CF189B276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92275" y="4572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7620</xdr:colOff>
      <xdr:row>12</xdr:row>
      <xdr:rowOff>7620</xdr:rowOff>
    </xdr:to>
    <xdr:pic>
      <xdr:nvPicPr>
        <xdr:cNvPr id="6" name="Picture 5" descr="https://analytics.google.com/analytics/web/s/cleardot.gif">
          <a:extLst>
            <a:ext uri="{FF2B5EF4-FFF2-40B4-BE49-F238E27FC236}">
              <a16:creationId xmlns:a16="http://schemas.microsoft.com/office/drawing/2014/main" id="{E64BEEF3-691A-4974-9C44-541ABDE0CA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86675" y="22860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7620</xdr:colOff>
      <xdr:row>13</xdr:row>
      <xdr:rowOff>7620</xdr:rowOff>
    </xdr:to>
    <xdr:pic>
      <xdr:nvPicPr>
        <xdr:cNvPr id="7" name="Picture 6" descr="https://analytics.google.com/analytics/web/s/cleardot.gif">
          <a:extLst>
            <a:ext uri="{FF2B5EF4-FFF2-40B4-BE49-F238E27FC236}">
              <a16:creationId xmlns:a16="http://schemas.microsoft.com/office/drawing/2014/main" id="{6D40E25A-32D0-495B-9F95-D339F20915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86675" y="24765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257175</xdr:colOff>
      <xdr:row>1</xdr:row>
      <xdr:rowOff>30480</xdr:rowOff>
    </xdr:from>
    <xdr:to>
      <xdr:col>15</xdr:col>
      <xdr:colOff>190500</xdr:colOff>
      <xdr:row>18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6F60215-7EF2-47FC-9BAA-5A15F0E952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259080</xdr:colOff>
      <xdr:row>19</xdr:row>
      <xdr:rowOff>95250</xdr:rowOff>
    </xdr:from>
    <xdr:to>
      <xdr:col>15</xdr:col>
      <xdr:colOff>209550</xdr:colOff>
      <xdr:row>34</xdr:row>
      <xdr:rowOff>116205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E1111E27-624A-497C-8EAB-FA10BE69A8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18</xdr:col>
      <xdr:colOff>0</xdr:colOff>
      <xdr:row>24</xdr:row>
      <xdr:rowOff>0</xdr:rowOff>
    </xdr:from>
    <xdr:to>
      <xdr:col>18</xdr:col>
      <xdr:colOff>9525</xdr:colOff>
      <xdr:row>24</xdr:row>
      <xdr:rowOff>9525</xdr:rowOff>
    </xdr:to>
    <xdr:pic>
      <xdr:nvPicPr>
        <xdr:cNvPr id="4" name="Picture 3" descr="https://www.google.com/analytics/web/s/cleardot.gif">
          <a:extLst>
            <a:ext uri="{FF2B5EF4-FFF2-40B4-BE49-F238E27FC236}">
              <a16:creationId xmlns:a16="http://schemas.microsoft.com/office/drawing/2014/main" id="{01A56174-0D88-4BB6-AB5F-2A06D77A88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92275" y="4572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0</xdr:colOff>
      <xdr:row>24</xdr:row>
      <xdr:rowOff>0</xdr:rowOff>
    </xdr:from>
    <xdr:to>
      <xdr:col>18</xdr:col>
      <xdr:colOff>9525</xdr:colOff>
      <xdr:row>24</xdr:row>
      <xdr:rowOff>9525</xdr:rowOff>
    </xdr:to>
    <xdr:pic>
      <xdr:nvPicPr>
        <xdr:cNvPr id="5" name="Picture 4" descr="https://www.google.com/analytics/web/s/cleardot.gif">
          <a:extLst>
            <a:ext uri="{FF2B5EF4-FFF2-40B4-BE49-F238E27FC236}">
              <a16:creationId xmlns:a16="http://schemas.microsoft.com/office/drawing/2014/main" id="{4EAB7BF6-3128-43BD-B954-C3DB3F7109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92275" y="4572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7620</xdr:colOff>
      <xdr:row>12</xdr:row>
      <xdr:rowOff>7620</xdr:rowOff>
    </xdr:to>
    <xdr:pic>
      <xdr:nvPicPr>
        <xdr:cNvPr id="6" name="Picture 5" descr="https://analytics.google.com/analytics/web/s/cleardot.gif">
          <a:extLst>
            <a:ext uri="{FF2B5EF4-FFF2-40B4-BE49-F238E27FC236}">
              <a16:creationId xmlns:a16="http://schemas.microsoft.com/office/drawing/2014/main" id="{3562BAC4-9E09-4E36-A1C3-E87D818810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86675" y="22860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7620</xdr:colOff>
      <xdr:row>13</xdr:row>
      <xdr:rowOff>7620</xdr:rowOff>
    </xdr:to>
    <xdr:pic>
      <xdr:nvPicPr>
        <xdr:cNvPr id="7" name="Picture 6" descr="https://analytics.google.com/analytics/web/s/cleardot.gif">
          <a:extLst>
            <a:ext uri="{FF2B5EF4-FFF2-40B4-BE49-F238E27FC236}">
              <a16:creationId xmlns:a16="http://schemas.microsoft.com/office/drawing/2014/main" id="{9D800F0B-5653-4D73-B0EE-D2E2B03DC6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86675" y="24765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257175</xdr:colOff>
      <xdr:row>1</xdr:row>
      <xdr:rowOff>30480</xdr:rowOff>
    </xdr:from>
    <xdr:to>
      <xdr:col>15</xdr:col>
      <xdr:colOff>190500</xdr:colOff>
      <xdr:row>18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BDE126C-6200-4115-8533-9B792BEB04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259080</xdr:colOff>
      <xdr:row>19</xdr:row>
      <xdr:rowOff>95250</xdr:rowOff>
    </xdr:from>
    <xdr:to>
      <xdr:col>15</xdr:col>
      <xdr:colOff>209550</xdr:colOff>
      <xdr:row>34</xdr:row>
      <xdr:rowOff>116205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111604D9-6CB7-4483-9309-77DCEA1203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18</xdr:col>
      <xdr:colOff>0</xdr:colOff>
      <xdr:row>24</xdr:row>
      <xdr:rowOff>0</xdr:rowOff>
    </xdr:from>
    <xdr:to>
      <xdr:col>18</xdr:col>
      <xdr:colOff>9525</xdr:colOff>
      <xdr:row>24</xdr:row>
      <xdr:rowOff>9525</xdr:rowOff>
    </xdr:to>
    <xdr:pic>
      <xdr:nvPicPr>
        <xdr:cNvPr id="4" name="Picture 3" descr="https://www.google.com/analytics/web/s/cleardot.gif">
          <a:extLst>
            <a:ext uri="{FF2B5EF4-FFF2-40B4-BE49-F238E27FC236}">
              <a16:creationId xmlns:a16="http://schemas.microsoft.com/office/drawing/2014/main" id="{EC3B8E12-231A-4E4E-99A3-F40F68C17F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92275" y="4572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0</xdr:colOff>
      <xdr:row>24</xdr:row>
      <xdr:rowOff>0</xdr:rowOff>
    </xdr:from>
    <xdr:to>
      <xdr:col>18</xdr:col>
      <xdr:colOff>9525</xdr:colOff>
      <xdr:row>24</xdr:row>
      <xdr:rowOff>9525</xdr:rowOff>
    </xdr:to>
    <xdr:pic>
      <xdr:nvPicPr>
        <xdr:cNvPr id="5" name="Picture 4" descr="https://www.google.com/analytics/web/s/cleardot.gif">
          <a:extLst>
            <a:ext uri="{FF2B5EF4-FFF2-40B4-BE49-F238E27FC236}">
              <a16:creationId xmlns:a16="http://schemas.microsoft.com/office/drawing/2014/main" id="{9C8C1F2C-CE88-41B9-AF13-E3C327A51F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92275" y="4572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7620</xdr:colOff>
      <xdr:row>12</xdr:row>
      <xdr:rowOff>7620</xdr:rowOff>
    </xdr:to>
    <xdr:pic>
      <xdr:nvPicPr>
        <xdr:cNvPr id="6" name="Picture 5" descr="https://analytics.google.com/analytics/web/s/cleardot.gif">
          <a:extLst>
            <a:ext uri="{FF2B5EF4-FFF2-40B4-BE49-F238E27FC236}">
              <a16:creationId xmlns:a16="http://schemas.microsoft.com/office/drawing/2014/main" id="{B5E55B8E-CDBD-4E8B-AA19-C47719E1C6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86675" y="22860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7620</xdr:colOff>
      <xdr:row>13</xdr:row>
      <xdr:rowOff>7620</xdr:rowOff>
    </xdr:to>
    <xdr:pic>
      <xdr:nvPicPr>
        <xdr:cNvPr id="7" name="Picture 6" descr="https://analytics.google.com/analytics/web/s/cleardot.gif">
          <a:extLst>
            <a:ext uri="{FF2B5EF4-FFF2-40B4-BE49-F238E27FC236}">
              <a16:creationId xmlns:a16="http://schemas.microsoft.com/office/drawing/2014/main" id="{E9BCC741-6CE7-445B-A2F9-74C82B29B3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86675" y="24765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257175</xdr:colOff>
      <xdr:row>1</xdr:row>
      <xdr:rowOff>30480</xdr:rowOff>
    </xdr:from>
    <xdr:to>
      <xdr:col>15</xdr:col>
      <xdr:colOff>190500</xdr:colOff>
      <xdr:row>18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944F340-E7CC-4BFE-842F-1958916DC1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259080</xdr:colOff>
      <xdr:row>19</xdr:row>
      <xdr:rowOff>95250</xdr:rowOff>
    </xdr:from>
    <xdr:to>
      <xdr:col>15</xdr:col>
      <xdr:colOff>209550</xdr:colOff>
      <xdr:row>34</xdr:row>
      <xdr:rowOff>116205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CA21C4D4-27BA-41BD-9844-987BB69EBB0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18</xdr:col>
      <xdr:colOff>0</xdr:colOff>
      <xdr:row>24</xdr:row>
      <xdr:rowOff>0</xdr:rowOff>
    </xdr:from>
    <xdr:to>
      <xdr:col>18</xdr:col>
      <xdr:colOff>9525</xdr:colOff>
      <xdr:row>24</xdr:row>
      <xdr:rowOff>9525</xdr:rowOff>
    </xdr:to>
    <xdr:pic>
      <xdr:nvPicPr>
        <xdr:cNvPr id="4" name="Picture 3" descr="https://www.google.com/analytics/web/s/cleardot.gif">
          <a:extLst>
            <a:ext uri="{FF2B5EF4-FFF2-40B4-BE49-F238E27FC236}">
              <a16:creationId xmlns:a16="http://schemas.microsoft.com/office/drawing/2014/main" id="{D9BECFC7-E8C0-4933-9621-2A4D88FD14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92275" y="4572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0</xdr:colOff>
      <xdr:row>24</xdr:row>
      <xdr:rowOff>0</xdr:rowOff>
    </xdr:from>
    <xdr:to>
      <xdr:col>18</xdr:col>
      <xdr:colOff>9525</xdr:colOff>
      <xdr:row>24</xdr:row>
      <xdr:rowOff>9525</xdr:rowOff>
    </xdr:to>
    <xdr:pic>
      <xdr:nvPicPr>
        <xdr:cNvPr id="5" name="Picture 4" descr="https://www.google.com/analytics/web/s/cleardot.gif">
          <a:extLst>
            <a:ext uri="{FF2B5EF4-FFF2-40B4-BE49-F238E27FC236}">
              <a16:creationId xmlns:a16="http://schemas.microsoft.com/office/drawing/2014/main" id="{F475CE14-CA07-408D-BD46-155DE89657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92275" y="4572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7620</xdr:colOff>
      <xdr:row>12</xdr:row>
      <xdr:rowOff>7620</xdr:rowOff>
    </xdr:to>
    <xdr:pic>
      <xdr:nvPicPr>
        <xdr:cNvPr id="6" name="Picture 5" descr="https://analytics.google.com/analytics/web/s/cleardot.gif">
          <a:extLst>
            <a:ext uri="{FF2B5EF4-FFF2-40B4-BE49-F238E27FC236}">
              <a16:creationId xmlns:a16="http://schemas.microsoft.com/office/drawing/2014/main" id="{63A616DE-B07D-4EC3-8397-33194EF117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86675" y="22860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7620</xdr:colOff>
      <xdr:row>13</xdr:row>
      <xdr:rowOff>7620</xdr:rowOff>
    </xdr:to>
    <xdr:pic>
      <xdr:nvPicPr>
        <xdr:cNvPr id="7" name="Picture 6" descr="https://analytics.google.com/analytics/web/s/cleardot.gif">
          <a:extLst>
            <a:ext uri="{FF2B5EF4-FFF2-40B4-BE49-F238E27FC236}">
              <a16:creationId xmlns:a16="http://schemas.microsoft.com/office/drawing/2014/main" id="{371948BD-F1A6-4004-BDA1-0EDEA92E2A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86675" y="24765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257175</xdr:colOff>
      <xdr:row>1</xdr:row>
      <xdr:rowOff>30480</xdr:rowOff>
    </xdr:from>
    <xdr:to>
      <xdr:col>15</xdr:col>
      <xdr:colOff>190500</xdr:colOff>
      <xdr:row>18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B38AA5A-0DEC-4493-BD41-E6D2357050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259080</xdr:colOff>
      <xdr:row>19</xdr:row>
      <xdr:rowOff>95250</xdr:rowOff>
    </xdr:from>
    <xdr:to>
      <xdr:col>15</xdr:col>
      <xdr:colOff>209550</xdr:colOff>
      <xdr:row>34</xdr:row>
      <xdr:rowOff>116205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B419C5AE-221F-4568-83B8-ABC8790FCC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18</xdr:col>
      <xdr:colOff>0</xdr:colOff>
      <xdr:row>24</xdr:row>
      <xdr:rowOff>0</xdr:rowOff>
    </xdr:from>
    <xdr:to>
      <xdr:col>18</xdr:col>
      <xdr:colOff>9525</xdr:colOff>
      <xdr:row>24</xdr:row>
      <xdr:rowOff>9525</xdr:rowOff>
    </xdr:to>
    <xdr:pic>
      <xdr:nvPicPr>
        <xdr:cNvPr id="4" name="Picture 3" descr="https://www.google.com/analytics/web/s/cleardot.gif">
          <a:extLst>
            <a:ext uri="{FF2B5EF4-FFF2-40B4-BE49-F238E27FC236}">
              <a16:creationId xmlns:a16="http://schemas.microsoft.com/office/drawing/2014/main" id="{1F281961-88F1-42B8-9B1B-477C064666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92275" y="4572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0</xdr:colOff>
      <xdr:row>24</xdr:row>
      <xdr:rowOff>0</xdr:rowOff>
    </xdr:from>
    <xdr:to>
      <xdr:col>18</xdr:col>
      <xdr:colOff>9525</xdr:colOff>
      <xdr:row>24</xdr:row>
      <xdr:rowOff>9525</xdr:rowOff>
    </xdr:to>
    <xdr:pic>
      <xdr:nvPicPr>
        <xdr:cNvPr id="5" name="Picture 4" descr="https://www.google.com/analytics/web/s/cleardot.gif">
          <a:extLst>
            <a:ext uri="{FF2B5EF4-FFF2-40B4-BE49-F238E27FC236}">
              <a16:creationId xmlns:a16="http://schemas.microsoft.com/office/drawing/2014/main" id="{23340ACF-AEB1-4D9A-A675-5A4DB14154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92275" y="4572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7620</xdr:colOff>
      <xdr:row>12</xdr:row>
      <xdr:rowOff>7620</xdr:rowOff>
    </xdr:to>
    <xdr:pic>
      <xdr:nvPicPr>
        <xdr:cNvPr id="6" name="Picture 5" descr="https://analytics.google.com/analytics/web/s/cleardot.gif">
          <a:extLst>
            <a:ext uri="{FF2B5EF4-FFF2-40B4-BE49-F238E27FC236}">
              <a16:creationId xmlns:a16="http://schemas.microsoft.com/office/drawing/2014/main" id="{D271748A-024F-4694-B4A9-C12EEB1C70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86675" y="22860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7620</xdr:colOff>
      <xdr:row>13</xdr:row>
      <xdr:rowOff>7620</xdr:rowOff>
    </xdr:to>
    <xdr:pic>
      <xdr:nvPicPr>
        <xdr:cNvPr id="7" name="Picture 6" descr="https://analytics.google.com/analytics/web/s/cleardot.gif">
          <a:extLst>
            <a:ext uri="{FF2B5EF4-FFF2-40B4-BE49-F238E27FC236}">
              <a16:creationId xmlns:a16="http://schemas.microsoft.com/office/drawing/2014/main" id="{A6EB2D01-3B3A-4EFC-ADB3-8577C1B6D8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86675" y="24765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257175</xdr:colOff>
      <xdr:row>1</xdr:row>
      <xdr:rowOff>30480</xdr:rowOff>
    </xdr:from>
    <xdr:to>
      <xdr:col>15</xdr:col>
      <xdr:colOff>190500</xdr:colOff>
      <xdr:row>18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49B091E-9677-400F-AEE9-3A908C0165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259080</xdr:colOff>
      <xdr:row>19</xdr:row>
      <xdr:rowOff>95250</xdr:rowOff>
    </xdr:from>
    <xdr:to>
      <xdr:col>15</xdr:col>
      <xdr:colOff>209550</xdr:colOff>
      <xdr:row>34</xdr:row>
      <xdr:rowOff>116205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E721E65-4DD2-4E5D-BA55-836EE1A5471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18</xdr:col>
      <xdr:colOff>0</xdr:colOff>
      <xdr:row>24</xdr:row>
      <xdr:rowOff>0</xdr:rowOff>
    </xdr:from>
    <xdr:to>
      <xdr:col>18</xdr:col>
      <xdr:colOff>9525</xdr:colOff>
      <xdr:row>24</xdr:row>
      <xdr:rowOff>9525</xdr:rowOff>
    </xdr:to>
    <xdr:pic>
      <xdr:nvPicPr>
        <xdr:cNvPr id="4" name="Picture 3" descr="https://www.google.com/analytics/web/s/cleardot.gif">
          <a:extLst>
            <a:ext uri="{FF2B5EF4-FFF2-40B4-BE49-F238E27FC236}">
              <a16:creationId xmlns:a16="http://schemas.microsoft.com/office/drawing/2014/main" id="{9B5158B6-945F-4407-885D-C109E8DB99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1350" y="4572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0</xdr:colOff>
      <xdr:row>24</xdr:row>
      <xdr:rowOff>0</xdr:rowOff>
    </xdr:from>
    <xdr:to>
      <xdr:col>18</xdr:col>
      <xdr:colOff>9525</xdr:colOff>
      <xdr:row>24</xdr:row>
      <xdr:rowOff>9525</xdr:rowOff>
    </xdr:to>
    <xdr:pic>
      <xdr:nvPicPr>
        <xdr:cNvPr id="5" name="Picture 4" descr="https://www.google.com/analytics/web/s/cleardot.gif">
          <a:extLst>
            <a:ext uri="{FF2B5EF4-FFF2-40B4-BE49-F238E27FC236}">
              <a16:creationId xmlns:a16="http://schemas.microsoft.com/office/drawing/2014/main" id="{A7E56031-97A6-4CFB-AFED-05DDD27EB5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1350" y="4572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7620</xdr:colOff>
      <xdr:row>12</xdr:row>
      <xdr:rowOff>7620</xdr:rowOff>
    </xdr:to>
    <xdr:pic>
      <xdr:nvPicPr>
        <xdr:cNvPr id="6" name="Picture 5" descr="https://analytics.google.com/analytics/web/s/cleardot.gif">
          <a:extLst>
            <a:ext uri="{FF2B5EF4-FFF2-40B4-BE49-F238E27FC236}">
              <a16:creationId xmlns:a16="http://schemas.microsoft.com/office/drawing/2014/main" id="{AB3AEC6E-6B77-468C-BAE9-E3C28D9ADF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50" y="22860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7620</xdr:colOff>
      <xdr:row>13</xdr:row>
      <xdr:rowOff>7620</xdr:rowOff>
    </xdr:to>
    <xdr:pic>
      <xdr:nvPicPr>
        <xdr:cNvPr id="7" name="Picture 6" descr="https://analytics.google.com/analytics/web/s/cleardot.gif">
          <a:extLst>
            <a:ext uri="{FF2B5EF4-FFF2-40B4-BE49-F238E27FC236}">
              <a16:creationId xmlns:a16="http://schemas.microsoft.com/office/drawing/2014/main" id="{08C5014D-C662-4CD4-83C3-06F8CDD547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50" y="24765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257175</xdr:colOff>
      <xdr:row>1</xdr:row>
      <xdr:rowOff>30480</xdr:rowOff>
    </xdr:from>
    <xdr:to>
      <xdr:col>15</xdr:col>
      <xdr:colOff>190500</xdr:colOff>
      <xdr:row>18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259080</xdr:colOff>
      <xdr:row>19</xdr:row>
      <xdr:rowOff>95250</xdr:rowOff>
    </xdr:from>
    <xdr:to>
      <xdr:col>15</xdr:col>
      <xdr:colOff>209550</xdr:colOff>
      <xdr:row>34</xdr:row>
      <xdr:rowOff>116205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18</xdr:col>
      <xdr:colOff>0</xdr:colOff>
      <xdr:row>24</xdr:row>
      <xdr:rowOff>0</xdr:rowOff>
    </xdr:from>
    <xdr:to>
      <xdr:col>18</xdr:col>
      <xdr:colOff>9525</xdr:colOff>
      <xdr:row>24</xdr:row>
      <xdr:rowOff>9525</xdr:rowOff>
    </xdr:to>
    <xdr:pic>
      <xdr:nvPicPr>
        <xdr:cNvPr id="4" name="Picture 3" descr="https://www.google.com/analytics/web/s/cleardot.gif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92275" y="4572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0</xdr:colOff>
      <xdr:row>24</xdr:row>
      <xdr:rowOff>0</xdr:rowOff>
    </xdr:from>
    <xdr:to>
      <xdr:col>18</xdr:col>
      <xdr:colOff>9525</xdr:colOff>
      <xdr:row>24</xdr:row>
      <xdr:rowOff>9525</xdr:rowOff>
    </xdr:to>
    <xdr:pic>
      <xdr:nvPicPr>
        <xdr:cNvPr id="5" name="Picture 4" descr="https://www.google.com/analytics/web/s/cleardot.gif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92275" y="4572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7620</xdr:colOff>
      <xdr:row>12</xdr:row>
      <xdr:rowOff>7620</xdr:rowOff>
    </xdr:to>
    <xdr:pic>
      <xdr:nvPicPr>
        <xdr:cNvPr id="6" name="Picture 5" descr="https://analytics.google.com/analytics/web/s/cleardot.gif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86675" y="22860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7620</xdr:colOff>
      <xdr:row>13</xdr:row>
      <xdr:rowOff>7620</xdr:rowOff>
    </xdr:to>
    <xdr:pic>
      <xdr:nvPicPr>
        <xdr:cNvPr id="7" name="Picture 6" descr="https://analytics.google.com/analytics/web/s/cleardot.gif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86675" y="24765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257175</xdr:colOff>
      <xdr:row>1</xdr:row>
      <xdr:rowOff>30480</xdr:rowOff>
    </xdr:from>
    <xdr:to>
      <xdr:col>15</xdr:col>
      <xdr:colOff>190500</xdr:colOff>
      <xdr:row>18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259080</xdr:colOff>
      <xdr:row>19</xdr:row>
      <xdr:rowOff>95250</xdr:rowOff>
    </xdr:from>
    <xdr:to>
      <xdr:col>15</xdr:col>
      <xdr:colOff>209550</xdr:colOff>
      <xdr:row>34</xdr:row>
      <xdr:rowOff>116205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18</xdr:col>
      <xdr:colOff>0</xdr:colOff>
      <xdr:row>24</xdr:row>
      <xdr:rowOff>0</xdr:rowOff>
    </xdr:from>
    <xdr:to>
      <xdr:col>18</xdr:col>
      <xdr:colOff>9525</xdr:colOff>
      <xdr:row>24</xdr:row>
      <xdr:rowOff>9525</xdr:rowOff>
    </xdr:to>
    <xdr:pic>
      <xdr:nvPicPr>
        <xdr:cNvPr id="4" name="Picture 3" descr="https://www.google.com/analytics/web/s/cleardot.gif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99920" y="420624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0</xdr:colOff>
      <xdr:row>24</xdr:row>
      <xdr:rowOff>0</xdr:rowOff>
    </xdr:from>
    <xdr:to>
      <xdr:col>18</xdr:col>
      <xdr:colOff>9525</xdr:colOff>
      <xdr:row>24</xdr:row>
      <xdr:rowOff>9525</xdr:rowOff>
    </xdr:to>
    <xdr:pic>
      <xdr:nvPicPr>
        <xdr:cNvPr id="5" name="Picture 4" descr="https://www.google.com/analytics/web/s/cleardot.gif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99920" y="420624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7620</xdr:colOff>
      <xdr:row>12</xdr:row>
      <xdr:rowOff>7620</xdr:rowOff>
    </xdr:to>
    <xdr:pic>
      <xdr:nvPicPr>
        <xdr:cNvPr id="6" name="Picture 5" descr="https://analytics.google.com/analytics/web/s/cleardot.gif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94320" y="210312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7620</xdr:colOff>
      <xdr:row>13</xdr:row>
      <xdr:rowOff>7620</xdr:rowOff>
    </xdr:to>
    <xdr:pic>
      <xdr:nvPicPr>
        <xdr:cNvPr id="7" name="Picture 6" descr="https://analytics.google.com/analytics/web/s/cleardot.gif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94320" y="227838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257175</xdr:colOff>
      <xdr:row>1</xdr:row>
      <xdr:rowOff>68580</xdr:rowOff>
    </xdr:from>
    <xdr:to>
      <xdr:col>15</xdr:col>
      <xdr:colOff>190500</xdr:colOff>
      <xdr:row>18</xdr:row>
      <xdr:rowOff>38100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259080</xdr:colOff>
      <xdr:row>19</xdr:row>
      <xdr:rowOff>95250</xdr:rowOff>
    </xdr:from>
    <xdr:to>
      <xdr:col>15</xdr:col>
      <xdr:colOff>209550</xdr:colOff>
      <xdr:row>34</xdr:row>
      <xdr:rowOff>116205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18</xdr:col>
      <xdr:colOff>0</xdr:colOff>
      <xdr:row>24</xdr:row>
      <xdr:rowOff>0</xdr:rowOff>
    </xdr:from>
    <xdr:to>
      <xdr:col>18</xdr:col>
      <xdr:colOff>9525</xdr:colOff>
      <xdr:row>24</xdr:row>
      <xdr:rowOff>9525</xdr:rowOff>
    </xdr:to>
    <xdr:pic>
      <xdr:nvPicPr>
        <xdr:cNvPr id="4" name="Picture 3" descr="https://www.google.com/analytics/web/s/cleardot.gif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99920" y="420624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0</xdr:colOff>
      <xdr:row>24</xdr:row>
      <xdr:rowOff>0</xdr:rowOff>
    </xdr:from>
    <xdr:to>
      <xdr:col>18</xdr:col>
      <xdr:colOff>9525</xdr:colOff>
      <xdr:row>24</xdr:row>
      <xdr:rowOff>9525</xdr:rowOff>
    </xdr:to>
    <xdr:pic>
      <xdr:nvPicPr>
        <xdr:cNvPr id="5" name="Picture 4" descr="https://www.google.com/analytics/web/s/cleardot.gif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99920" y="420624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7620</xdr:colOff>
      <xdr:row>12</xdr:row>
      <xdr:rowOff>7620</xdr:rowOff>
    </xdr:to>
    <xdr:pic>
      <xdr:nvPicPr>
        <xdr:cNvPr id="6" name="Picture 5" descr="https://analytics.google.com/analytics/web/s/cleardot.gif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94320" y="210312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7620</xdr:colOff>
      <xdr:row>13</xdr:row>
      <xdr:rowOff>7620</xdr:rowOff>
    </xdr:to>
    <xdr:pic>
      <xdr:nvPicPr>
        <xdr:cNvPr id="7" name="Picture 6" descr="https://analytics.google.com/analytics/web/s/cleardot.gif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94320" y="227838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257175</xdr:colOff>
      <xdr:row>1</xdr:row>
      <xdr:rowOff>30480</xdr:rowOff>
    </xdr:from>
    <xdr:to>
      <xdr:col>15</xdr:col>
      <xdr:colOff>190500</xdr:colOff>
      <xdr:row>18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259080</xdr:colOff>
      <xdr:row>19</xdr:row>
      <xdr:rowOff>95250</xdr:rowOff>
    </xdr:from>
    <xdr:to>
      <xdr:col>15</xdr:col>
      <xdr:colOff>209550</xdr:colOff>
      <xdr:row>34</xdr:row>
      <xdr:rowOff>116205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18</xdr:col>
      <xdr:colOff>0</xdr:colOff>
      <xdr:row>24</xdr:row>
      <xdr:rowOff>0</xdr:rowOff>
    </xdr:from>
    <xdr:to>
      <xdr:col>18</xdr:col>
      <xdr:colOff>9525</xdr:colOff>
      <xdr:row>24</xdr:row>
      <xdr:rowOff>9525</xdr:rowOff>
    </xdr:to>
    <xdr:pic>
      <xdr:nvPicPr>
        <xdr:cNvPr id="4" name="Picture 3" descr="https://www.google.com/analytics/web/s/cleardot.gif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92275" y="4572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0</xdr:colOff>
      <xdr:row>24</xdr:row>
      <xdr:rowOff>0</xdr:rowOff>
    </xdr:from>
    <xdr:to>
      <xdr:col>18</xdr:col>
      <xdr:colOff>9525</xdr:colOff>
      <xdr:row>24</xdr:row>
      <xdr:rowOff>9525</xdr:rowOff>
    </xdr:to>
    <xdr:pic>
      <xdr:nvPicPr>
        <xdr:cNvPr id="5" name="Picture 4" descr="https://www.google.com/analytics/web/s/cleardot.gif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92275" y="4572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7620</xdr:colOff>
      <xdr:row>12</xdr:row>
      <xdr:rowOff>7620</xdr:rowOff>
    </xdr:to>
    <xdr:pic>
      <xdr:nvPicPr>
        <xdr:cNvPr id="6" name="Picture 5" descr="https://analytics.google.com/analytics/web/s/cleardot.gif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86675" y="22860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7620</xdr:colOff>
      <xdr:row>13</xdr:row>
      <xdr:rowOff>7620</xdr:rowOff>
    </xdr:to>
    <xdr:pic>
      <xdr:nvPicPr>
        <xdr:cNvPr id="7" name="Picture 6" descr="https://analytics.google.com/analytics/web/s/cleardot.gif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86675" y="24765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257175</xdr:colOff>
      <xdr:row>1</xdr:row>
      <xdr:rowOff>30480</xdr:rowOff>
    </xdr:from>
    <xdr:to>
      <xdr:col>15</xdr:col>
      <xdr:colOff>190500</xdr:colOff>
      <xdr:row>18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259080</xdr:colOff>
      <xdr:row>19</xdr:row>
      <xdr:rowOff>95250</xdr:rowOff>
    </xdr:from>
    <xdr:to>
      <xdr:col>15</xdr:col>
      <xdr:colOff>209550</xdr:colOff>
      <xdr:row>34</xdr:row>
      <xdr:rowOff>116205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18</xdr:col>
      <xdr:colOff>0</xdr:colOff>
      <xdr:row>24</xdr:row>
      <xdr:rowOff>0</xdr:rowOff>
    </xdr:from>
    <xdr:to>
      <xdr:col>18</xdr:col>
      <xdr:colOff>9525</xdr:colOff>
      <xdr:row>24</xdr:row>
      <xdr:rowOff>9525</xdr:rowOff>
    </xdr:to>
    <xdr:pic>
      <xdr:nvPicPr>
        <xdr:cNvPr id="4" name="Picture 3" descr="https://www.google.com/analytics/web/s/cleardot.gif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92275" y="4572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0</xdr:colOff>
      <xdr:row>24</xdr:row>
      <xdr:rowOff>0</xdr:rowOff>
    </xdr:from>
    <xdr:to>
      <xdr:col>18</xdr:col>
      <xdr:colOff>9525</xdr:colOff>
      <xdr:row>24</xdr:row>
      <xdr:rowOff>9525</xdr:rowOff>
    </xdr:to>
    <xdr:pic>
      <xdr:nvPicPr>
        <xdr:cNvPr id="5" name="Picture 4" descr="https://www.google.com/analytics/web/s/cleardot.gif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92275" y="4572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7620</xdr:colOff>
      <xdr:row>12</xdr:row>
      <xdr:rowOff>7620</xdr:rowOff>
    </xdr:to>
    <xdr:pic>
      <xdr:nvPicPr>
        <xdr:cNvPr id="6" name="Picture 5" descr="https://analytics.google.com/analytics/web/s/cleardot.gif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86675" y="22860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7620</xdr:colOff>
      <xdr:row>13</xdr:row>
      <xdr:rowOff>7620</xdr:rowOff>
    </xdr:to>
    <xdr:pic>
      <xdr:nvPicPr>
        <xdr:cNvPr id="7" name="Picture 6" descr="https://analytics.google.com/analytics/web/s/cleardot.gif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86675" y="24765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257175</xdr:colOff>
      <xdr:row>1</xdr:row>
      <xdr:rowOff>30480</xdr:rowOff>
    </xdr:from>
    <xdr:to>
      <xdr:col>15</xdr:col>
      <xdr:colOff>190500</xdr:colOff>
      <xdr:row>18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259080</xdr:colOff>
      <xdr:row>19</xdr:row>
      <xdr:rowOff>95250</xdr:rowOff>
    </xdr:from>
    <xdr:to>
      <xdr:col>15</xdr:col>
      <xdr:colOff>209550</xdr:colOff>
      <xdr:row>34</xdr:row>
      <xdr:rowOff>116205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18</xdr:col>
      <xdr:colOff>0</xdr:colOff>
      <xdr:row>24</xdr:row>
      <xdr:rowOff>0</xdr:rowOff>
    </xdr:from>
    <xdr:to>
      <xdr:col>18</xdr:col>
      <xdr:colOff>9525</xdr:colOff>
      <xdr:row>24</xdr:row>
      <xdr:rowOff>9525</xdr:rowOff>
    </xdr:to>
    <xdr:pic>
      <xdr:nvPicPr>
        <xdr:cNvPr id="4" name="Picture 3" descr="https://www.google.com/analytics/web/s/cleardot.gif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92275" y="4572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0</xdr:colOff>
      <xdr:row>24</xdr:row>
      <xdr:rowOff>0</xdr:rowOff>
    </xdr:from>
    <xdr:to>
      <xdr:col>18</xdr:col>
      <xdr:colOff>9525</xdr:colOff>
      <xdr:row>24</xdr:row>
      <xdr:rowOff>9525</xdr:rowOff>
    </xdr:to>
    <xdr:pic>
      <xdr:nvPicPr>
        <xdr:cNvPr id="5" name="Picture 4" descr="https://www.google.com/analytics/web/s/cleardot.gif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92275" y="4572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7620</xdr:colOff>
      <xdr:row>12</xdr:row>
      <xdr:rowOff>7620</xdr:rowOff>
    </xdr:to>
    <xdr:pic>
      <xdr:nvPicPr>
        <xdr:cNvPr id="6" name="Picture 5" descr="https://analytics.google.com/analytics/web/s/cleardot.gif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86675" y="22860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7620</xdr:colOff>
      <xdr:row>13</xdr:row>
      <xdr:rowOff>7620</xdr:rowOff>
    </xdr:to>
    <xdr:pic>
      <xdr:nvPicPr>
        <xdr:cNvPr id="7" name="Picture 6" descr="https://analytics.google.com/analytics/web/s/cleardot.gif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86675" y="24765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257175</xdr:colOff>
      <xdr:row>1</xdr:row>
      <xdr:rowOff>30480</xdr:rowOff>
    </xdr:from>
    <xdr:to>
      <xdr:col>15</xdr:col>
      <xdr:colOff>190500</xdr:colOff>
      <xdr:row>18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259080</xdr:colOff>
      <xdr:row>19</xdr:row>
      <xdr:rowOff>95250</xdr:rowOff>
    </xdr:from>
    <xdr:to>
      <xdr:col>15</xdr:col>
      <xdr:colOff>209550</xdr:colOff>
      <xdr:row>34</xdr:row>
      <xdr:rowOff>116205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18</xdr:col>
      <xdr:colOff>0</xdr:colOff>
      <xdr:row>24</xdr:row>
      <xdr:rowOff>0</xdr:rowOff>
    </xdr:from>
    <xdr:to>
      <xdr:col>18</xdr:col>
      <xdr:colOff>9525</xdr:colOff>
      <xdr:row>24</xdr:row>
      <xdr:rowOff>9525</xdr:rowOff>
    </xdr:to>
    <xdr:pic>
      <xdr:nvPicPr>
        <xdr:cNvPr id="4" name="Picture 3" descr="https://www.google.com/analytics/web/s/cleardot.gif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99920" y="420624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0</xdr:colOff>
      <xdr:row>24</xdr:row>
      <xdr:rowOff>0</xdr:rowOff>
    </xdr:from>
    <xdr:to>
      <xdr:col>18</xdr:col>
      <xdr:colOff>9525</xdr:colOff>
      <xdr:row>24</xdr:row>
      <xdr:rowOff>9525</xdr:rowOff>
    </xdr:to>
    <xdr:pic>
      <xdr:nvPicPr>
        <xdr:cNvPr id="5" name="Picture 4" descr="https://www.google.com/analytics/web/s/cleardot.gif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99920" y="420624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7620</xdr:colOff>
      <xdr:row>12</xdr:row>
      <xdr:rowOff>7620</xdr:rowOff>
    </xdr:to>
    <xdr:pic>
      <xdr:nvPicPr>
        <xdr:cNvPr id="6" name="Picture 5" descr="https://analytics.google.com/analytics/web/s/cleardot.gif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94320" y="210312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7620</xdr:colOff>
      <xdr:row>13</xdr:row>
      <xdr:rowOff>7620</xdr:rowOff>
    </xdr:to>
    <xdr:pic>
      <xdr:nvPicPr>
        <xdr:cNvPr id="7" name="Picture 6" descr="https://analytics.google.com/analytics/web/s/cleardot.gif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94320" y="227838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257175</xdr:colOff>
      <xdr:row>1</xdr:row>
      <xdr:rowOff>30480</xdr:rowOff>
    </xdr:from>
    <xdr:to>
      <xdr:col>15</xdr:col>
      <xdr:colOff>190500</xdr:colOff>
      <xdr:row>18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259080</xdr:colOff>
      <xdr:row>19</xdr:row>
      <xdr:rowOff>95250</xdr:rowOff>
    </xdr:from>
    <xdr:to>
      <xdr:col>15</xdr:col>
      <xdr:colOff>209550</xdr:colOff>
      <xdr:row>34</xdr:row>
      <xdr:rowOff>116205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18</xdr:col>
      <xdr:colOff>0</xdr:colOff>
      <xdr:row>24</xdr:row>
      <xdr:rowOff>0</xdr:rowOff>
    </xdr:from>
    <xdr:to>
      <xdr:col>18</xdr:col>
      <xdr:colOff>9525</xdr:colOff>
      <xdr:row>24</xdr:row>
      <xdr:rowOff>9525</xdr:rowOff>
    </xdr:to>
    <xdr:pic>
      <xdr:nvPicPr>
        <xdr:cNvPr id="4" name="Picture 3" descr="https://www.google.com/analytics/web/s/cleardot.gif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99920" y="420624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0</xdr:colOff>
      <xdr:row>24</xdr:row>
      <xdr:rowOff>0</xdr:rowOff>
    </xdr:from>
    <xdr:to>
      <xdr:col>18</xdr:col>
      <xdr:colOff>9525</xdr:colOff>
      <xdr:row>24</xdr:row>
      <xdr:rowOff>9525</xdr:rowOff>
    </xdr:to>
    <xdr:pic>
      <xdr:nvPicPr>
        <xdr:cNvPr id="5" name="Picture 4" descr="https://www.google.com/analytics/web/s/cleardot.gif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99920" y="420624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7620</xdr:colOff>
      <xdr:row>12</xdr:row>
      <xdr:rowOff>7620</xdr:rowOff>
    </xdr:to>
    <xdr:pic>
      <xdr:nvPicPr>
        <xdr:cNvPr id="6" name="Picture 5" descr="https://analytics.google.com/analytics/web/s/cleardot.gif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94320" y="210312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7620</xdr:colOff>
      <xdr:row>13</xdr:row>
      <xdr:rowOff>7620</xdr:rowOff>
    </xdr:to>
    <xdr:pic>
      <xdr:nvPicPr>
        <xdr:cNvPr id="7" name="Picture 6" descr="https://analytics.google.com/analytics/web/s/cleardot.gif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94320" y="227838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257175</xdr:colOff>
      <xdr:row>1</xdr:row>
      <xdr:rowOff>30480</xdr:rowOff>
    </xdr:from>
    <xdr:to>
      <xdr:col>15</xdr:col>
      <xdr:colOff>190500</xdr:colOff>
      <xdr:row>18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259080</xdr:colOff>
      <xdr:row>19</xdr:row>
      <xdr:rowOff>95250</xdr:rowOff>
    </xdr:from>
    <xdr:to>
      <xdr:col>15</xdr:col>
      <xdr:colOff>209550</xdr:colOff>
      <xdr:row>34</xdr:row>
      <xdr:rowOff>116205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18</xdr:col>
      <xdr:colOff>0</xdr:colOff>
      <xdr:row>24</xdr:row>
      <xdr:rowOff>0</xdr:rowOff>
    </xdr:from>
    <xdr:to>
      <xdr:col>18</xdr:col>
      <xdr:colOff>9525</xdr:colOff>
      <xdr:row>24</xdr:row>
      <xdr:rowOff>9525</xdr:rowOff>
    </xdr:to>
    <xdr:pic>
      <xdr:nvPicPr>
        <xdr:cNvPr id="4" name="Picture 3" descr="https://www.google.com/analytics/web/s/cleardot.gif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99920" y="420624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0</xdr:colOff>
      <xdr:row>24</xdr:row>
      <xdr:rowOff>0</xdr:rowOff>
    </xdr:from>
    <xdr:to>
      <xdr:col>18</xdr:col>
      <xdr:colOff>9525</xdr:colOff>
      <xdr:row>24</xdr:row>
      <xdr:rowOff>9525</xdr:rowOff>
    </xdr:to>
    <xdr:pic>
      <xdr:nvPicPr>
        <xdr:cNvPr id="5" name="Picture 4" descr="https://www.google.com/analytics/web/s/cleardot.gif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99920" y="420624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7620</xdr:colOff>
      <xdr:row>12</xdr:row>
      <xdr:rowOff>7620</xdr:rowOff>
    </xdr:to>
    <xdr:pic>
      <xdr:nvPicPr>
        <xdr:cNvPr id="6" name="Picture 5" descr="https://analytics.google.com/analytics/web/s/cleardot.gif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94320" y="210312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7620</xdr:colOff>
      <xdr:row>13</xdr:row>
      <xdr:rowOff>7620</xdr:rowOff>
    </xdr:to>
    <xdr:pic>
      <xdr:nvPicPr>
        <xdr:cNvPr id="7" name="Picture 6" descr="https://analytics.google.com/analytics/web/s/cleardot.gif"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94320" y="227838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257175</xdr:colOff>
      <xdr:row>1</xdr:row>
      <xdr:rowOff>30480</xdr:rowOff>
    </xdr:from>
    <xdr:to>
      <xdr:col>15</xdr:col>
      <xdr:colOff>190500</xdr:colOff>
      <xdr:row>18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259080</xdr:colOff>
      <xdr:row>19</xdr:row>
      <xdr:rowOff>95250</xdr:rowOff>
    </xdr:from>
    <xdr:to>
      <xdr:col>15</xdr:col>
      <xdr:colOff>209550</xdr:colOff>
      <xdr:row>34</xdr:row>
      <xdr:rowOff>116205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18</xdr:col>
      <xdr:colOff>0</xdr:colOff>
      <xdr:row>24</xdr:row>
      <xdr:rowOff>0</xdr:rowOff>
    </xdr:from>
    <xdr:to>
      <xdr:col>18</xdr:col>
      <xdr:colOff>9525</xdr:colOff>
      <xdr:row>24</xdr:row>
      <xdr:rowOff>9525</xdr:rowOff>
    </xdr:to>
    <xdr:pic>
      <xdr:nvPicPr>
        <xdr:cNvPr id="4" name="Picture 3" descr="https://www.google.com/analytics/web/s/cleardot.gif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97025" y="4191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0</xdr:colOff>
      <xdr:row>24</xdr:row>
      <xdr:rowOff>0</xdr:rowOff>
    </xdr:from>
    <xdr:to>
      <xdr:col>18</xdr:col>
      <xdr:colOff>9525</xdr:colOff>
      <xdr:row>24</xdr:row>
      <xdr:rowOff>9525</xdr:rowOff>
    </xdr:to>
    <xdr:pic>
      <xdr:nvPicPr>
        <xdr:cNvPr id="5" name="Picture 4" descr="https://www.google.com/analytics/web/s/cleardot.gif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97025" y="4381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7620</xdr:colOff>
      <xdr:row>12</xdr:row>
      <xdr:rowOff>7620</xdr:rowOff>
    </xdr:to>
    <xdr:pic>
      <xdr:nvPicPr>
        <xdr:cNvPr id="6" name="Picture 5" descr="https://analytics.google.com/analytics/web/s/cleardot.gif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91425" y="17145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7620</xdr:colOff>
      <xdr:row>13</xdr:row>
      <xdr:rowOff>7620</xdr:rowOff>
    </xdr:to>
    <xdr:pic>
      <xdr:nvPicPr>
        <xdr:cNvPr id="7" name="Picture 6" descr="https://analytics.google.com/analytics/web/s/cleardot.gif">
          <a:extLst>
            <a:ext uri="{FF2B5EF4-FFF2-40B4-BE49-F238E27FC236}">
              <a16:creationId xmlns:a16="http://schemas.microsoft.com/office/drawing/2014/main" id="{00000000-0008-0000-09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91425" y="19050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257175</xdr:colOff>
      <xdr:row>1</xdr:row>
      <xdr:rowOff>30480</xdr:rowOff>
    </xdr:from>
    <xdr:to>
      <xdr:col>15</xdr:col>
      <xdr:colOff>190500</xdr:colOff>
      <xdr:row>18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10FCEE5-A609-4181-BFFE-66F1ED303BC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259080</xdr:colOff>
      <xdr:row>19</xdr:row>
      <xdr:rowOff>95250</xdr:rowOff>
    </xdr:from>
    <xdr:to>
      <xdr:col>15</xdr:col>
      <xdr:colOff>209550</xdr:colOff>
      <xdr:row>34</xdr:row>
      <xdr:rowOff>116205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3BF1DA90-18F6-4336-9574-F221CB6285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18</xdr:col>
      <xdr:colOff>0</xdr:colOff>
      <xdr:row>24</xdr:row>
      <xdr:rowOff>0</xdr:rowOff>
    </xdr:from>
    <xdr:to>
      <xdr:col>18</xdr:col>
      <xdr:colOff>9525</xdr:colOff>
      <xdr:row>24</xdr:row>
      <xdr:rowOff>9525</xdr:rowOff>
    </xdr:to>
    <xdr:pic>
      <xdr:nvPicPr>
        <xdr:cNvPr id="4" name="Picture 3" descr="https://www.google.com/analytics/web/s/cleardot.gif">
          <a:extLst>
            <a:ext uri="{FF2B5EF4-FFF2-40B4-BE49-F238E27FC236}">
              <a16:creationId xmlns:a16="http://schemas.microsoft.com/office/drawing/2014/main" id="{262CDE50-FC8A-43D9-A249-DBB1200F3A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1350" y="4572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0</xdr:colOff>
      <xdr:row>24</xdr:row>
      <xdr:rowOff>0</xdr:rowOff>
    </xdr:from>
    <xdr:to>
      <xdr:col>18</xdr:col>
      <xdr:colOff>9525</xdr:colOff>
      <xdr:row>24</xdr:row>
      <xdr:rowOff>9525</xdr:rowOff>
    </xdr:to>
    <xdr:pic>
      <xdr:nvPicPr>
        <xdr:cNvPr id="5" name="Picture 4" descr="https://www.google.com/analytics/web/s/cleardot.gif">
          <a:extLst>
            <a:ext uri="{FF2B5EF4-FFF2-40B4-BE49-F238E27FC236}">
              <a16:creationId xmlns:a16="http://schemas.microsoft.com/office/drawing/2014/main" id="{6D23B0F9-C065-45FD-8F28-6624C98CBB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1350" y="4572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7620</xdr:colOff>
      <xdr:row>12</xdr:row>
      <xdr:rowOff>7620</xdr:rowOff>
    </xdr:to>
    <xdr:pic>
      <xdr:nvPicPr>
        <xdr:cNvPr id="6" name="Picture 5" descr="https://analytics.google.com/analytics/web/s/cleardot.gif">
          <a:extLst>
            <a:ext uri="{FF2B5EF4-FFF2-40B4-BE49-F238E27FC236}">
              <a16:creationId xmlns:a16="http://schemas.microsoft.com/office/drawing/2014/main" id="{C2198816-CBFA-44B5-8A9E-D0C7BEA125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50" y="22860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7620</xdr:colOff>
      <xdr:row>13</xdr:row>
      <xdr:rowOff>7620</xdr:rowOff>
    </xdr:to>
    <xdr:pic>
      <xdr:nvPicPr>
        <xdr:cNvPr id="7" name="Picture 6" descr="https://analytics.google.com/analytics/web/s/cleardot.gif">
          <a:extLst>
            <a:ext uri="{FF2B5EF4-FFF2-40B4-BE49-F238E27FC236}">
              <a16:creationId xmlns:a16="http://schemas.microsoft.com/office/drawing/2014/main" id="{F4CAAFAC-F271-4ED3-A247-C30516AF83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50" y="24765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304800</xdr:colOff>
      <xdr:row>1</xdr:row>
      <xdr:rowOff>30480</xdr:rowOff>
    </xdr:from>
    <xdr:to>
      <xdr:col>15</xdr:col>
      <xdr:colOff>190500</xdr:colOff>
      <xdr:row>18</xdr:row>
      <xdr:rowOff>83820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449580</xdr:colOff>
      <xdr:row>19</xdr:row>
      <xdr:rowOff>129540</xdr:rowOff>
    </xdr:from>
    <xdr:to>
      <xdr:col>15</xdr:col>
      <xdr:colOff>137160</xdr:colOff>
      <xdr:row>35</xdr:row>
      <xdr:rowOff>68580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18</xdr:col>
      <xdr:colOff>0</xdr:colOff>
      <xdr:row>22</xdr:row>
      <xdr:rowOff>0</xdr:rowOff>
    </xdr:from>
    <xdr:to>
      <xdr:col>18</xdr:col>
      <xdr:colOff>9525</xdr:colOff>
      <xdr:row>22</xdr:row>
      <xdr:rowOff>9525</xdr:rowOff>
    </xdr:to>
    <xdr:pic>
      <xdr:nvPicPr>
        <xdr:cNvPr id="4" name="Picture 3" descr="https://www.google.com/analytics/web/s/cleardot.gif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00860" y="3886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0</xdr:colOff>
      <xdr:row>23</xdr:row>
      <xdr:rowOff>0</xdr:rowOff>
    </xdr:from>
    <xdr:to>
      <xdr:col>18</xdr:col>
      <xdr:colOff>9525</xdr:colOff>
      <xdr:row>23</xdr:row>
      <xdr:rowOff>9525</xdr:rowOff>
    </xdr:to>
    <xdr:pic>
      <xdr:nvPicPr>
        <xdr:cNvPr id="5" name="Picture 4" descr="https://www.google.com/analytics/web/s/cleardot.gif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00860" y="406146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9</xdr:row>
      <xdr:rowOff>0</xdr:rowOff>
    </xdr:from>
    <xdr:to>
      <xdr:col>7</xdr:col>
      <xdr:colOff>7620</xdr:colOff>
      <xdr:row>9</xdr:row>
      <xdr:rowOff>7620</xdr:rowOff>
    </xdr:to>
    <xdr:pic>
      <xdr:nvPicPr>
        <xdr:cNvPr id="6" name="Picture 5" descr="https://analytics.google.com/analytics/web/s/cleardot.gif">
          <a:extLst>
            <a:ext uri="{FF2B5EF4-FFF2-40B4-BE49-F238E27FC236}">
              <a16:creationId xmlns:a16="http://schemas.microsoft.com/office/drawing/2014/main" id="{00000000-0008-0000-0A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95260" y="160782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7620</xdr:colOff>
      <xdr:row>10</xdr:row>
      <xdr:rowOff>7620</xdr:rowOff>
    </xdr:to>
    <xdr:pic>
      <xdr:nvPicPr>
        <xdr:cNvPr id="7" name="Picture 6" descr="https://analytics.google.com/analytics/web/s/cleardot.gif">
          <a:extLst>
            <a:ext uri="{FF2B5EF4-FFF2-40B4-BE49-F238E27FC236}">
              <a16:creationId xmlns:a16="http://schemas.microsoft.com/office/drawing/2014/main" id="{00000000-0008-0000-0A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95260" y="178308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304800</xdr:colOff>
      <xdr:row>1</xdr:row>
      <xdr:rowOff>30480</xdr:rowOff>
    </xdr:from>
    <xdr:to>
      <xdr:col>15</xdr:col>
      <xdr:colOff>190500</xdr:colOff>
      <xdr:row>18</xdr:row>
      <xdr:rowOff>83820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449580</xdr:colOff>
      <xdr:row>19</xdr:row>
      <xdr:rowOff>129540</xdr:rowOff>
    </xdr:from>
    <xdr:to>
      <xdr:col>15</xdr:col>
      <xdr:colOff>137160</xdr:colOff>
      <xdr:row>35</xdr:row>
      <xdr:rowOff>68580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18</xdr:col>
      <xdr:colOff>0</xdr:colOff>
      <xdr:row>22</xdr:row>
      <xdr:rowOff>0</xdr:rowOff>
    </xdr:from>
    <xdr:to>
      <xdr:col>18</xdr:col>
      <xdr:colOff>9525</xdr:colOff>
      <xdr:row>22</xdr:row>
      <xdr:rowOff>9525</xdr:rowOff>
    </xdr:to>
    <xdr:pic>
      <xdr:nvPicPr>
        <xdr:cNvPr id="5" name="Picture 4" descr="https://www.google.com/analytics/web/s/cleardot.gif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00860" y="385572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0</xdr:colOff>
      <xdr:row>23</xdr:row>
      <xdr:rowOff>0</xdr:rowOff>
    </xdr:from>
    <xdr:to>
      <xdr:col>18</xdr:col>
      <xdr:colOff>9525</xdr:colOff>
      <xdr:row>23</xdr:row>
      <xdr:rowOff>9525</xdr:rowOff>
    </xdr:to>
    <xdr:pic>
      <xdr:nvPicPr>
        <xdr:cNvPr id="6" name="Picture 5" descr="https://www.google.com/analytics/web/s/cleardot.gif">
          <a:extLst>
            <a:ext uri="{FF2B5EF4-FFF2-40B4-BE49-F238E27FC236}">
              <a16:creationId xmlns:a16="http://schemas.microsoft.com/office/drawing/2014/main" id="{00000000-0008-0000-0B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00860" y="403098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9</xdr:row>
      <xdr:rowOff>0</xdr:rowOff>
    </xdr:from>
    <xdr:to>
      <xdr:col>7</xdr:col>
      <xdr:colOff>7620</xdr:colOff>
      <xdr:row>9</xdr:row>
      <xdr:rowOff>7620</xdr:rowOff>
    </xdr:to>
    <xdr:pic>
      <xdr:nvPicPr>
        <xdr:cNvPr id="8" name="Picture 7" descr="https://analytics.google.com/analytics/web/s/cleardot.gif">
          <a:extLst>
            <a:ext uri="{FF2B5EF4-FFF2-40B4-BE49-F238E27FC236}">
              <a16:creationId xmlns:a16="http://schemas.microsoft.com/office/drawing/2014/main" id="{00000000-0008-0000-0B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95260" y="17145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7620</xdr:colOff>
      <xdr:row>10</xdr:row>
      <xdr:rowOff>7620</xdr:rowOff>
    </xdr:to>
    <xdr:pic>
      <xdr:nvPicPr>
        <xdr:cNvPr id="9" name="Picture 8" descr="https://analytics.google.com/analytics/web/s/cleardot.gif">
          <a:extLst>
            <a:ext uri="{FF2B5EF4-FFF2-40B4-BE49-F238E27FC236}">
              <a16:creationId xmlns:a16="http://schemas.microsoft.com/office/drawing/2014/main" id="{00000000-0008-0000-0B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95260" y="188976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304800</xdr:colOff>
      <xdr:row>1</xdr:row>
      <xdr:rowOff>30480</xdr:rowOff>
    </xdr:from>
    <xdr:to>
      <xdr:col>15</xdr:col>
      <xdr:colOff>190500</xdr:colOff>
      <xdr:row>18</xdr:row>
      <xdr:rowOff>83820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449580</xdr:colOff>
      <xdr:row>19</xdr:row>
      <xdr:rowOff>129540</xdr:rowOff>
    </xdr:from>
    <xdr:to>
      <xdr:col>15</xdr:col>
      <xdr:colOff>137160</xdr:colOff>
      <xdr:row>35</xdr:row>
      <xdr:rowOff>68580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16</xdr:col>
      <xdr:colOff>0</xdr:colOff>
      <xdr:row>1</xdr:row>
      <xdr:rowOff>180975</xdr:rowOff>
    </xdr:from>
    <xdr:to>
      <xdr:col>21</xdr:col>
      <xdr:colOff>114300</xdr:colOff>
      <xdr:row>15</xdr:row>
      <xdr:rowOff>38100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39901" t="55655" r="51452" b="19805"/>
        <a:stretch/>
      </xdr:blipFill>
      <xdr:spPr>
        <a:xfrm>
          <a:off x="13077825" y="371475"/>
          <a:ext cx="3162300" cy="2524125"/>
        </a:xfrm>
        <a:prstGeom prst="rect">
          <a:avLst/>
        </a:prstGeom>
      </xdr:spPr>
    </xdr:pic>
    <xdr:clientData/>
  </xdr:twoCellAnchor>
  <xdr:twoCellAnchor editAs="oneCell">
    <xdr:from>
      <xdr:col>18</xdr:col>
      <xdr:colOff>0</xdr:colOff>
      <xdr:row>22</xdr:row>
      <xdr:rowOff>0</xdr:rowOff>
    </xdr:from>
    <xdr:to>
      <xdr:col>18</xdr:col>
      <xdr:colOff>9525</xdr:colOff>
      <xdr:row>22</xdr:row>
      <xdr:rowOff>9525</xdr:rowOff>
    </xdr:to>
    <xdr:pic>
      <xdr:nvPicPr>
        <xdr:cNvPr id="5" name="Picture 4" descr="https://www.google.com/analytics/web/s/cleardot.gif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97025" y="4191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0</xdr:colOff>
      <xdr:row>23</xdr:row>
      <xdr:rowOff>0</xdr:rowOff>
    </xdr:from>
    <xdr:to>
      <xdr:col>18</xdr:col>
      <xdr:colOff>9525</xdr:colOff>
      <xdr:row>23</xdr:row>
      <xdr:rowOff>9525</xdr:rowOff>
    </xdr:to>
    <xdr:pic>
      <xdr:nvPicPr>
        <xdr:cNvPr id="6" name="Picture 5" descr="https://www.google.com/analytics/web/s/cleardot.gif">
          <a:extLst>
            <a:ext uri="{FF2B5EF4-FFF2-40B4-BE49-F238E27FC236}">
              <a16:creationId xmlns:a16="http://schemas.microsoft.com/office/drawing/2014/main" id="{00000000-0008-0000-0C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97025" y="4381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476250</xdr:colOff>
      <xdr:row>19</xdr:row>
      <xdr:rowOff>9525</xdr:rowOff>
    </xdr:from>
    <xdr:to>
      <xdr:col>21</xdr:col>
      <xdr:colOff>180974</xdr:colOff>
      <xdr:row>32</xdr:row>
      <xdr:rowOff>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C00-000008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 l="-1757"/>
        <a:stretch/>
      </xdr:blipFill>
      <xdr:spPr>
        <a:xfrm>
          <a:off x="13554075" y="3629025"/>
          <a:ext cx="2752724" cy="2466975"/>
        </a:xfrm>
        <a:prstGeom prst="rect">
          <a:avLst/>
        </a:prstGeom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342900</xdr:colOff>
      <xdr:row>1</xdr:row>
      <xdr:rowOff>22860</xdr:rowOff>
    </xdr:from>
    <xdr:to>
      <xdr:col>13</xdr:col>
      <xdr:colOff>228600</xdr:colOff>
      <xdr:row>18</xdr:row>
      <xdr:rowOff>76200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281940</xdr:colOff>
      <xdr:row>19</xdr:row>
      <xdr:rowOff>129540</xdr:rowOff>
    </xdr:from>
    <xdr:to>
      <xdr:col>15</xdr:col>
      <xdr:colOff>586740</xdr:colOff>
      <xdr:row>35</xdr:row>
      <xdr:rowOff>68580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257175</xdr:colOff>
      <xdr:row>1</xdr:row>
      <xdr:rowOff>30480</xdr:rowOff>
    </xdr:from>
    <xdr:to>
      <xdr:col>15</xdr:col>
      <xdr:colOff>190500</xdr:colOff>
      <xdr:row>18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9FD2692-D400-44A8-A6D4-346BF3E7CE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259080</xdr:colOff>
      <xdr:row>19</xdr:row>
      <xdr:rowOff>95250</xdr:rowOff>
    </xdr:from>
    <xdr:to>
      <xdr:col>15</xdr:col>
      <xdr:colOff>209550</xdr:colOff>
      <xdr:row>34</xdr:row>
      <xdr:rowOff>116205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F8037994-17A4-40B6-97CA-C3716980BDF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18</xdr:col>
      <xdr:colOff>0</xdr:colOff>
      <xdr:row>24</xdr:row>
      <xdr:rowOff>0</xdr:rowOff>
    </xdr:from>
    <xdr:to>
      <xdr:col>18</xdr:col>
      <xdr:colOff>9525</xdr:colOff>
      <xdr:row>24</xdr:row>
      <xdr:rowOff>9525</xdr:rowOff>
    </xdr:to>
    <xdr:pic>
      <xdr:nvPicPr>
        <xdr:cNvPr id="4" name="Picture 3" descr="https://www.google.com/analytics/web/s/cleardot.gif">
          <a:extLst>
            <a:ext uri="{FF2B5EF4-FFF2-40B4-BE49-F238E27FC236}">
              <a16:creationId xmlns:a16="http://schemas.microsoft.com/office/drawing/2014/main" id="{933D9E5C-36AF-483C-840D-320AA1C24C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92275" y="4572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0</xdr:colOff>
      <xdr:row>24</xdr:row>
      <xdr:rowOff>0</xdr:rowOff>
    </xdr:from>
    <xdr:to>
      <xdr:col>18</xdr:col>
      <xdr:colOff>9525</xdr:colOff>
      <xdr:row>24</xdr:row>
      <xdr:rowOff>9525</xdr:rowOff>
    </xdr:to>
    <xdr:pic>
      <xdr:nvPicPr>
        <xdr:cNvPr id="5" name="Picture 4" descr="https://www.google.com/analytics/web/s/cleardot.gif">
          <a:extLst>
            <a:ext uri="{FF2B5EF4-FFF2-40B4-BE49-F238E27FC236}">
              <a16:creationId xmlns:a16="http://schemas.microsoft.com/office/drawing/2014/main" id="{A21F6C8D-ECB9-4A02-90D9-CF4CC22AFA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92275" y="4572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7620</xdr:colOff>
      <xdr:row>12</xdr:row>
      <xdr:rowOff>7620</xdr:rowOff>
    </xdr:to>
    <xdr:pic>
      <xdr:nvPicPr>
        <xdr:cNvPr id="6" name="Picture 5" descr="https://analytics.google.com/analytics/web/s/cleardot.gif">
          <a:extLst>
            <a:ext uri="{FF2B5EF4-FFF2-40B4-BE49-F238E27FC236}">
              <a16:creationId xmlns:a16="http://schemas.microsoft.com/office/drawing/2014/main" id="{7A877187-6121-4A54-8B92-2DE738EAA7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86675" y="22860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7620</xdr:colOff>
      <xdr:row>13</xdr:row>
      <xdr:rowOff>7620</xdr:rowOff>
    </xdr:to>
    <xdr:pic>
      <xdr:nvPicPr>
        <xdr:cNvPr id="7" name="Picture 6" descr="https://analytics.google.com/analytics/web/s/cleardot.gif">
          <a:extLst>
            <a:ext uri="{FF2B5EF4-FFF2-40B4-BE49-F238E27FC236}">
              <a16:creationId xmlns:a16="http://schemas.microsoft.com/office/drawing/2014/main" id="{34CF63C0-2713-427D-9017-EDBE1CE36F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86675" y="24765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257175</xdr:colOff>
      <xdr:row>1</xdr:row>
      <xdr:rowOff>30480</xdr:rowOff>
    </xdr:from>
    <xdr:to>
      <xdr:col>15</xdr:col>
      <xdr:colOff>190500</xdr:colOff>
      <xdr:row>18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B40F508-778B-453B-8BB7-BFC74C902E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259080</xdr:colOff>
      <xdr:row>19</xdr:row>
      <xdr:rowOff>95250</xdr:rowOff>
    </xdr:from>
    <xdr:to>
      <xdr:col>15</xdr:col>
      <xdr:colOff>209550</xdr:colOff>
      <xdr:row>34</xdr:row>
      <xdr:rowOff>116205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450C7AA7-7F1F-4001-99AA-2EAB9D870F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18</xdr:col>
      <xdr:colOff>0</xdr:colOff>
      <xdr:row>24</xdr:row>
      <xdr:rowOff>0</xdr:rowOff>
    </xdr:from>
    <xdr:to>
      <xdr:col>18</xdr:col>
      <xdr:colOff>9525</xdr:colOff>
      <xdr:row>24</xdr:row>
      <xdr:rowOff>9525</xdr:rowOff>
    </xdr:to>
    <xdr:pic>
      <xdr:nvPicPr>
        <xdr:cNvPr id="4" name="Picture 3" descr="https://www.google.com/analytics/web/s/cleardot.gif">
          <a:extLst>
            <a:ext uri="{FF2B5EF4-FFF2-40B4-BE49-F238E27FC236}">
              <a16:creationId xmlns:a16="http://schemas.microsoft.com/office/drawing/2014/main" id="{DB09C4C1-E221-4603-837B-CB4120D858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92275" y="4572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0</xdr:colOff>
      <xdr:row>24</xdr:row>
      <xdr:rowOff>0</xdr:rowOff>
    </xdr:from>
    <xdr:to>
      <xdr:col>18</xdr:col>
      <xdr:colOff>9525</xdr:colOff>
      <xdr:row>24</xdr:row>
      <xdr:rowOff>9525</xdr:rowOff>
    </xdr:to>
    <xdr:pic>
      <xdr:nvPicPr>
        <xdr:cNvPr id="5" name="Picture 4" descr="https://www.google.com/analytics/web/s/cleardot.gif">
          <a:extLst>
            <a:ext uri="{FF2B5EF4-FFF2-40B4-BE49-F238E27FC236}">
              <a16:creationId xmlns:a16="http://schemas.microsoft.com/office/drawing/2014/main" id="{63B5871D-9295-43A6-BD92-6F6CA41887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92275" y="4572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7620</xdr:colOff>
      <xdr:row>12</xdr:row>
      <xdr:rowOff>7620</xdr:rowOff>
    </xdr:to>
    <xdr:pic>
      <xdr:nvPicPr>
        <xdr:cNvPr id="6" name="Picture 5" descr="https://analytics.google.com/analytics/web/s/cleardot.gif">
          <a:extLst>
            <a:ext uri="{FF2B5EF4-FFF2-40B4-BE49-F238E27FC236}">
              <a16:creationId xmlns:a16="http://schemas.microsoft.com/office/drawing/2014/main" id="{E8EC9882-D66A-4E3A-B070-70766ACFC9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86675" y="22860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7620</xdr:colOff>
      <xdr:row>13</xdr:row>
      <xdr:rowOff>7620</xdr:rowOff>
    </xdr:to>
    <xdr:pic>
      <xdr:nvPicPr>
        <xdr:cNvPr id="7" name="Picture 6" descr="https://analytics.google.com/analytics/web/s/cleardot.gif">
          <a:extLst>
            <a:ext uri="{FF2B5EF4-FFF2-40B4-BE49-F238E27FC236}">
              <a16:creationId xmlns:a16="http://schemas.microsoft.com/office/drawing/2014/main" id="{BEA03CE6-B065-4B2A-8CA7-F7081B71EA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86675" y="24765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257175</xdr:colOff>
      <xdr:row>1</xdr:row>
      <xdr:rowOff>30480</xdr:rowOff>
    </xdr:from>
    <xdr:to>
      <xdr:col>15</xdr:col>
      <xdr:colOff>190500</xdr:colOff>
      <xdr:row>18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A97EC98-B33A-4082-BDE8-D16E99F1C47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259080</xdr:colOff>
      <xdr:row>19</xdr:row>
      <xdr:rowOff>95250</xdr:rowOff>
    </xdr:from>
    <xdr:to>
      <xdr:col>15</xdr:col>
      <xdr:colOff>209550</xdr:colOff>
      <xdr:row>34</xdr:row>
      <xdr:rowOff>116205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0D782CE-8974-455E-A435-4FFCBC2B1C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18</xdr:col>
      <xdr:colOff>0</xdr:colOff>
      <xdr:row>24</xdr:row>
      <xdr:rowOff>0</xdr:rowOff>
    </xdr:from>
    <xdr:to>
      <xdr:col>18</xdr:col>
      <xdr:colOff>9525</xdr:colOff>
      <xdr:row>24</xdr:row>
      <xdr:rowOff>9525</xdr:rowOff>
    </xdr:to>
    <xdr:pic>
      <xdr:nvPicPr>
        <xdr:cNvPr id="4" name="Picture 3" descr="https://www.google.com/analytics/web/s/cleardot.gif">
          <a:extLst>
            <a:ext uri="{FF2B5EF4-FFF2-40B4-BE49-F238E27FC236}">
              <a16:creationId xmlns:a16="http://schemas.microsoft.com/office/drawing/2014/main" id="{2BD9362C-EAC1-41BF-95B3-76DD340022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92275" y="4572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0</xdr:colOff>
      <xdr:row>24</xdr:row>
      <xdr:rowOff>0</xdr:rowOff>
    </xdr:from>
    <xdr:to>
      <xdr:col>18</xdr:col>
      <xdr:colOff>9525</xdr:colOff>
      <xdr:row>24</xdr:row>
      <xdr:rowOff>9525</xdr:rowOff>
    </xdr:to>
    <xdr:pic>
      <xdr:nvPicPr>
        <xdr:cNvPr id="5" name="Picture 4" descr="https://www.google.com/analytics/web/s/cleardot.gif">
          <a:extLst>
            <a:ext uri="{FF2B5EF4-FFF2-40B4-BE49-F238E27FC236}">
              <a16:creationId xmlns:a16="http://schemas.microsoft.com/office/drawing/2014/main" id="{1C96C6DA-4705-4DEF-9846-526746DECA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92275" y="4572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7620</xdr:colOff>
      <xdr:row>12</xdr:row>
      <xdr:rowOff>7620</xdr:rowOff>
    </xdr:to>
    <xdr:pic>
      <xdr:nvPicPr>
        <xdr:cNvPr id="6" name="Picture 5" descr="https://analytics.google.com/analytics/web/s/cleardot.gif">
          <a:extLst>
            <a:ext uri="{FF2B5EF4-FFF2-40B4-BE49-F238E27FC236}">
              <a16:creationId xmlns:a16="http://schemas.microsoft.com/office/drawing/2014/main" id="{914B4EA9-525A-4948-BCED-42ADE6784A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86675" y="22860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7620</xdr:colOff>
      <xdr:row>13</xdr:row>
      <xdr:rowOff>7620</xdr:rowOff>
    </xdr:to>
    <xdr:pic>
      <xdr:nvPicPr>
        <xdr:cNvPr id="7" name="Picture 6" descr="https://analytics.google.com/analytics/web/s/cleardot.gif">
          <a:extLst>
            <a:ext uri="{FF2B5EF4-FFF2-40B4-BE49-F238E27FC236}">
              <a16:creationId xmlns:a16="http://schemas.microsoft.com/office/drawing/2014/main" id="{56E259A9-DC10-4783-A1C8-00F5F8375F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86675" y="24765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257175</xdr:colOff>
      <xdr:row>1</xdr:row>
      <xdr:rowOff>30480</xdr:rowOff>
    </xdr:from>
    <xdr:to>
      <xdr:col>15</xdr:col>
      <xdr:colOff>190500</xdr:colOff>
      <xdr:row>18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A0E035B-7D38-4D91-94F8-C0EC353393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259080</xdr:colOff>
      <xdr:row>19</xdr:row>
      <xdr:rowOff>95250</xdr:rowOff>
    </xdr:from>
    <xdr:to>
      <xdr:col>15</xdr:col>
      <xdr:colOff>209550</xdr:colOff>
      <xdr:row>34</xdr:row>
      <xdr:rowOff>116205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1DD9FF9C-85B8-4D95-B431-CA234670D1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18</xdr:col>
      <xdr:colOff>0</xdr:colOff>
      <xdr:row>24</xdr:row>
      <xdr:rowOff>0</xdr:rowOff>
    </xdr:from>
    <xdr:to>
      <xdr:col>18</xdr:col>
      <xdr:colOff>9525</xdr:colOff>
      <xdr:row>24</xdr:row>
      <xdr:rowOff>9525</xdr:rowOff>
    </xdr:to>
    <xdr:pic>
      <xdr:nvPicPr>
        <xdr:cNvPr id="4" name="Picture 3" descr="https://www.google.com/analytics/web/s/cleardot.gif">
          <a:extLst>
            <a:ext uri="{FF2B5EF4-FFF2-40B4-BE49-F238E27FC236}">
              <a16:creationId xmlns:a16="http://schemas.microsoft.com/office/drawing/2014/main" id="{7474F1B7-80DF-4CE7-82A9-E7157C4B3E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92275" y="4572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0</xdr:colOff>
      <xdr:row>24</xdr:row>
      <xdr:rowOff>0</xdr:rowOff>
    </xdr:from>
    <xdr:to>
      <xdr:col>18</xdr:col>
      <xdr:colOff>9525</xdr:colOff>
      <xdr:row>24</xdr:row>
      <xdr:rowOff>9525</xdr:rowOff>
    </xdr:to>
    <xdr:pic>
      <xdr:nvPicPr>
        <xdr:cNvPr id="5" name="Picture 4" descr="https://www.google.com/analytics/web/s/cleardot.gif">
          <a:extLst>
            <a:ext uri="{FF2B5EF4-FFF2-40B4-BE49-F238E27FC236}">
              <a16:creationId xmlns:a16="http://schemas.microsoft.com/office/drawing/2014/main" id="{6481425A-AD39-469F-944E-BB5F572535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92275" y="4572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7620</xdr:colOff>
      <xdr:row>12</xdr:row>
      <xdr:rowOff>7620</xdr:rowOff>
    </xdr:to>
    <xdr:pic>
      <xdr:nvPicPr>
        <xdr:cNvPr id="6" name="Picture 5" descr="https://analytics.google.com/analytics/web/s/cleardot.gif">
          <a:extLst>
            <a:ext uri="{FF2B5EF4-FFF2-40B4-BE49-F238E27FC236}">
              <a16:creationId xmlns:a16="http://schemas.microsoft.com/office/drawing/2014/main" id="{EE6C2AB0-69DE-4D54-8B79-0BA694EFF5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86675" y="22860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7620</xdr:colOff>
      <xdr:row>13</xdr:row>
      <xdr:rowOff>7620</xdr:rowOff>
    </xdr:to>
    <xdr:pic>
      <xdr:nvPicPr>
        <xdr:cNvPr id="7" name="Picture 6" descr="https://analytics.google.com/analytics/web/s/cleardot.gif">
          <a:extLst>
            <a:ext uri="{FF2B5EF4-FFF2-40B4-BE49-F238E27FC236}">
              <a16:creationId xmlns:a16="http://schemas.microsoft.com/office/drawing/2014/main" id="{6A80FB67-D455-4795-A721-DED702FDD0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86675" y="24765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257175</xdr:colOff>
      <xdr:row>1</xdr:row>
      <xdr:rowOff>30480</xdr:rowOff>
    </xdr:from>
    <xdr:to>
      <xdr:col>15</xdr:col>
      <xdr:colOff>190500</xdr:colOff>
      <xdr:row>18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E89DB0A-4733-47DA-B171-C7307AA802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259080</xdr:colOff>
      <xdr:row>19</xdr:row>
      <xdr:rowOff>95250</xdr:rowOff>
    </xdr:from>
    <xdr:to>
      <xdr:col>15</xdr:col>
      <xdr:colOff>209550</xdr:colOff>
      <xdr:row>34</xdr:row>
      <xdr:rowOff>116205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1179B639-5312-4631-A209-7ACC75219D0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18</xdr:col>
      <xdr:colOff>0</xdr:colOff>
      <xdr:row>24</xdr:row>
      <xdr:rowOff>0</xdr:rowOff>
    </xdr:from>
    <xdr:to>
      <xdr:col>18</xdr:col>
      <xdr:colOff>9525</xdr:colOff>
      <xdr:row>24</xdr:row>
      <xdr:rowOff>9525</xdr:rowOff>
    </xdr:to>
    <xdr:pic>
      <xdr:nvPicPr>
        <xdr:cNvPr id="4" name="Picture 3" descr="https://www.google.com/analytics/web/s/cleardot.gif">
          <a:extLst>
            <a:ext uri="{FF2B5EF4-FFF2-40B4-BE49-F238E27FC236}">
              <a16:creationId xmlns:a16="http://schemas.microsoft.com/office/drawing/2014/main" id="{3B2FA479-0BDD-41C2-B883-82A5DD9601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92275" y="4572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0</xdr:colOff>
      <xdr:row>24</xdr:row>
      <xdr:rowOff>0</xdr:rowOff>
    </xdr:from>
    <xdr:to>
      <xdr:col>18</xdr:col>
      <xdr:colOff>9525</xdr:colOff>
      <xdr:row>24</xdr:row>
      <xdr:rowOff>9525</xdr:rowOff>
    </xdr:to>
    <xdr:pic>
      <xdr:nvPicPr>
        <xdr:cNvPr id="5" name="Picture 4" descr="https://www.google.com/analytics/web/s/cleardot.gif">
          <a:extLst>
            <a:ext uri="{FF2B5EF4-FFF2-40B4-BE49-F238E27FC236}">
              <a16:creationId xmlns:a16="http://schemas.microsoft.com/office/drawing/2014/main" id="{62612B98-E386-40D5-A505-25D66A5272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92275" y="4572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7620</xdr:colOff>
      <xdr:row>12</xdr:row>
      <xdr:rowOff>7620</xdr:rowOff>
    </xdr:to>
    <xdr:pic>
      <xdr:nvPicPr>
        <xdr:cNvPr id="6" name="Picture 5" descr="https://analytics.google.com/analytics/web/s/cleardot.gif">
          <a:extLst>
            <a:ext uri="{FF2B5EF4-FFF2-40B4-BE49-F238E27FC236}">
              <a16:creationId xmlns:a16="http://schemas.microsoft.com/office/drawing/2014/main" id="{B90B928F-A207-4A13-922D-C2709E891A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86675" y="22860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7620</xdr:colOff>
      <xdr:row>13</xdr:row>
      <xdr:rowOff>7620</xdr:rowOff>
    </xdr:to>
    <xdr:pic>
      <xdr:nvPicPr>
        <xdr:cNvPr id="7" name="Picture 6" descr="https://analytics.google.com/analytics/web/s/cleardot.gif">
          <a:extLst>
            <a:ext uri="{FF2B5EF4-FFF2-40B4-BE49-F238E27FC236}">
              <a16:creationId xmlns:a16="http://schemas.microsoft.com/office/drawing/2014/main" id="{4BA2CEA1-E7EA-4222-A2B7-919F918EF9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86675" y="24765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257175</xdr:colOff>
      <xdr:row>1</xdr:row>
      <xdr:rowOff>30480</xdr:rowOff>
    </xdr:from>
    <xdr:to>
      <xdr:col>15</xdr:col>
      <xdr:colOff>190500</xdr:colOff>
      <xdr:row>18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4C78953-8E82-4A33-BA67-2E2408B69AD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259080</xdr:colOff>
      <xdr:row>19</xdr:row>
      <xdr:rowOff>95250</xdr:rowOff>
    </xdr:from>
    <xdr:to>
      <xdr:col>15</xdr:col>
      <xdr:colOff>209550</xdr:colOff>
      <xdr:row>34</xdr:row>
      <xdr:rowOff>116205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550CD285-3E74-4529-9719-D5B923AE55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18</xdr:col>
      <xdr:colOff>0</xdr:colOff>
      <xdr:row>24</xdr:row>
      <xdr:rowOff>0</xdr:rowOff>
    </xdr:from>
    <xdr:to>
      <xdr:col>18</xdr:col>
      <xdr:colOff>9525</xdr:colOff>
      <xdr:row>24</xdr:row>
      <xdr:rowOff>9525</xdr:rowOff>
    </xdr:to>
    <xdr:pic>
      <xdr:nvPicPr>
        <xdr:cNvPr id="4" name="Picture 3" descr="https://www.google.com/analytics/web/s/cleardot.gif">
          <a:extLst>
            <a:ext uri="{FF2B5EF4-FFF2-40B4-BE49-F238E27FC236}">
              <a16:creationId xmlns:a16="http://schemas.microsoft.com/office/drawing/2014/main" id="{38B188C7-1E77-432D-ADA2-987AC0B59A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92275" y="4572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0</xdr:colOff>
      <xdr:row>24</xdr:row>
      <xdr:rowOff>0</xdr:rowOff>
    </xdr:from>
    <xdr:to>
      <xdr:col>18</xdr:col>
      <xdr:colOff>9525</xdr:colOff>
      <xdr:row>24</xdr:row>
      <xdr:rowOff>9525</xdr:rowOff>
    </xdr:to>
    <xdr:pic>
      <xdr:nvPicPr>
        <xdr:cNvPr id="5" name="Picture 4" descr="https://www.google.com/analytics/web/s/cleardot.gif">
          <a:extLst>
            <a:ext uri="{FF2B5EF4-FFF2-40B4-BE49-F238E27FC236}">
              <a16:creationId xmlns:a16="http://schemas.microsoft.com/office/drawing/2014/main" id="{957A83A4-BBF6-4696-A4D8-772036AF95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92275" y="4572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7620</xdr:colOff>
      <xdr:row>12</xdr:row>
      <xdr:rowOff>7620</xdr:rowOff>
    </xdr:to>
    <xdr:pic>
      <xdr:nvPicPr>
        <xdr:cNvPr id="6" name="Picture 5" descr="https://analytics.google.com/analytics/web/s/cleardot.gif">
          <a:extLst>
            <a:ext uri="{FF2B5EF4-FFF2-40B4-BE49-F238E27FC236}">
              <a16:creationId xmlns:a16="http://schemas.microsoft.com/office/drawing/2014/main" id="{306A6F3A-59C5-42B6-8DA5-57A62F8EFE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86675" y="22860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7620</xdr:colOff>
      <xdr:row>13</xdr:row>
      <xdr:rowOff>7620</xdr:rowOff>
    </xdr:to>
    <xdr:pic>
      <xdr:nvPicPr>
        <xdr:cNvPr id="7" name="Picture 6" descr="https://analytics.google.com/analytics/web/s/cleardot.gif">
          <a:extLst>
            <a:ext uri="{FF2B5EF4-FFF2-40B4-BE49-F238E27FC236}">
              <a16:creationId xmlns:a16="http://schemas.microsoft.com/office/drawing/2014/main" id="{38CCC514-2828-4905-8567-1F032F0196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86675" y="2476500"/>
          <a:ext cx="7620" cy="7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Jones, Alissa Leigh" id="{8B04DE12-232C-4428-AC3C-A3B6555325D8}" userId="S::jonesa@illinois.edu::a89f0a90-3c8a-41f2-85f4-e7eb52262d02" providerId="AD"/>
</personList>
</file>

<file path=xl/theme/theme1.xml><?xml version="1.0" encoding="utf-8"?>
<a:theme xmlns:a="http://schemas.openxmlformats.org/drawingml/2006/main" name="Office Theme">
  <a:themeElements>
    <a:clrScheme name="Oriel">
      <a:dk1>
        <a:sysClr val="windowText" lastClr="000000"/>
      </a:dk1>
      <a:lt1>
        <a:sysClr val="window" lastClr="FFFFFF"/>
      </a:lt1>
      <a:dk2>
        <a:srgbClr val="575F6D"/>
      </a:dk2>
      <a:lt2>
        <a:srgbClr val="FFF39D"/>
      </a:lt2>
      <a:accent1>
        <a:srgbClr val="FE8637"/>
      </a:accent1>
      <a:accent2>
        <a:srgbClr val="7598D9"/>
      </a:accent2>
      <a:accent3>
        <a:srgbClr val="B32C16"/>
      </a:accent3>
      <a:accent4>
        <a:srgbClr val="F5CD2D"/>
      </a:accent4>
      <a:accent5>
        <a:srgbClr val="AEBAD5"/>
      </a:accent5>
      <a:accent6>
        <a:srgbClr val="777C84"/>
      </a:accent6>
      <a:hlink>
        <a:srgbClr val="D2611C"/>
      </a:hlink>
      <a:folHlink>
        <a:srgbClr val="3B435B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40" dT="2019-07-05T16:59:17.77" personId="{8B04DE12-232C-4428-AC3C-A3B6555325D8}" id="{E316A3EF-9DCA-48CE-A558-5FBA3CA5F45D}">
    <text>Due to new Non-EITP events page?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6.xml"/><Relationship Id="rId2" Type="http://schemas.openxmlformats.org/officeDocument/2006/relationships/printerSettings" Target="../printerSettings/printerSettings16.bin"/><Relationship Id="rId1" Type="http://schemas.openxmlformats.org/officeDocument/2006/relationships/hyperlink" Target="https://blogs.illinois.edu/view" TargetMode="Externa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8868FA-E02A-4C9C-AC82-6C86F7271261}">
  <dimension ref="A1:W60"/>
  <sheetViews>
    <sheetView workbookViewId="0">
      <pane ySplit="1" topLeftCell="A2" activePane="bottomLeft" state="frozen"/>
      <selection pane="bottomLeft" activeCell="E51" sqref="E51:E55"/>
    </sheetView>
  </sheetViews>
  <sheetFormatPr defaultRowHeight="15" x14ac:dyDescent="0.25"/>
  <cols>
    <col min="1" max="1" width="5.28515625" customWidth="1"/>
    <col min="2" max="2" width="29.140625" customWidth="1"/>
    <col min="3" max="3" width="29" style="1" customWidth="1"/>
    <col min="4" max="4" width="24.85546875" style="12" customWidth="1"/>
    <col min="5" max="5" width="10.42578125" style="62" customWidth="1"/>
    <col min="6" max="6" width="7.42578125" customWidth="1"/>
  </cols>
  <sheetData>
    <row r="1" spans="1:23" x14ac:dyDescent="0.25">
      <c r="A1" s="123" t="s">
        <v>4</v>
      </c>
      <c r="B1" s="123"/>
      <c r="C1" s="13" t="s">
        <v>0</v>
      </c>
      <c r="D1" s="14" t="s">
        <v>1</v>
      </c>
      <c r="E1" s="124" t="s">
        <v>2</v>
      </c>
      <c r="F1" s="124"/>
      <c r="G1" s="15"/>
      <c r="H1" s="15"/>
      <c r="I1" s="15"/>
    </row>
    <row r="2" spans="1:23" x14ac:dyDescent="0.25">
      <c r="A2" s="51" t="s">
        <v>3</v>
      </c>
      <c r="B2" s="51"/>
      <c r="C2" s="52"/>
      <c r="D2" s="52"/>
      <c r="E2" s="60"/>
      <c r="F2" s="51"/>
      <c r="G2" s="15"/>
      <c r="H2" s="15"/>
      <c r="I2" s="15"/>
    </row>
    <row r="3" spans="1:23" x14ac:dyDescent="0.25">
      <c r="A3" s="15"/>
      <c r="B3" s="15" t="s">
        <v>53</v>
      </c>
      <c r="C3" s="97">
        <v>3521</v>
      </c>
      <c r="D3" s="97">
        <v>19158</v>
      </c>
      <c r="E3" s="98">
        <f>SUM(C3:D3)</f>
        <v>22679</v>
      </c>
      <c r="F3" s="99" t="s">
        <v>86</v>
      </c>
      <c r="G3" s="15"/>
      <c r="H3" s="15"/>
      <c r="I3" s="15"/>
    </row>
    <row r="4" spans="1:23" x14ac:dyDescent="0.25">
      <c r="A4" s="15"/>
      <c r="B4" s="15" t="s">
        <v>22</v>
      </c>
      <c r="C4" s="97">
        <v>2151</v>
      </c>
      <c r="D4" s="97">
        <v>9867</v>
      </c>
      <c r="E4" s="98">
        <f>SUM(C4:D4)</f>
        <v>12018</v>
      </c>
      <c r="F4" s="99" t="s">
        <v>86</v>
      </c>
      <c r="G4" s="15"/>
      <c r="H4" s="15"/>
      <c r="I4" s="15"/>
    </row>
    <row r="5" spans="1:23" x14ac:dyDescent="0.25">
      <c r="A5" s="15"/>
      <c r="B5" s="15" t="s">
        <v>24</v>
      </c>
      <c r="C5" s="100">
        <v>0.56899999999999995</v>
      </c>
      <c r="D5" s="100">
        <v>0.439</v>
      </c>
      <c r="E5" s="101">
        <f t="shared" ref="E5:E6" si="0">AVERAGE(C5:D5)</f>
        <v>0.504</v>
      </c>
      <c r="F5" s="99" t="s">
        <v>87</v>
      </c>
      <c r="G5" s="15"/>
      <c r="H5" s="15"/>
      <c r="I5" s="15"/>
    </row>
    <row r="6" spans="1:23" x14ac:dyDescent="0.25">
      <c r="A6" s="15"/>
      <c r="B6" s="15" t="s">
        <v>25</v>
      </c>
      <c r="C6" s="100">
        <v>0.43099999999999999</v>
      </c>
      <c r="D6" s="100">
        <v>0.56100000000000005</v>
      </c>
      <c r="E6" s="101">
        <f t="shared" si="0"/>
        <v>0.496</v>
      </c>
      <c r="F6" s="99" t="s">
        <v>87</v>
      </c>
      <c r="G6" s="44"/>
      <c r="H6" s="15"/>
      <c r="I6" s="15"/>
    </row>
    <row r="7" spans="1:23" x14ac:dyDescent="0.25">
      <c r="A7" s="15"/>
      <c r="B7" s="15" t="s">
        <v>23</v>
      </c>
      <c r="C7" s="97">
        <v>20808</v>
      </c>
      <c r="D7" s="97">
        <v>44531</v>
      </c>
      <c r="E7" s="98">
        <f>SUM(C7:D7)</f>
        <v>65339</v>
      </c>
      <c r="F7" s="99" t="s">
        <v>86</v>
      </c>
      <c r="G7" s="15"/>
      <c r="H7" s="15"/>
      <c r="I7" s="15"/>
    </row>
    <row r="8" spans="1:23" x14ac:dyDescent="0.25">
      <c r="A8" s="15"/>
      <c r="B8" s="15" t="s">
        <v>17</v>
      </c>
      <c r="C8" s="102">
        <v>5.92</v>
      </c>
      <c r="D8" s="102">
        <v>2.3199999999999998</v>
      </c>
      <c r="E8" s="103">
        <f>AVERAGE(C8:D8)</f>
        <v>4.12</v>
      </c>
      <c r="F8" s="99" t="s">
        <v>87</v>
      </c>
      <c r="G8" s="15"/>
      <c r="H8" s="15"/>
      <c r="I8" s="15"/>
    </row>
    <row r="9" spans="1:23" x14ac:dyDescent="0.25">
      <c r="A9" s="15"/>
      <c r="B9" s="15" t="s">
        <v>18</v>
      </c>
      <c r="C9" s="102" t="s">
        <v>265</v>
      </c>
      <c r="D9" s="104" t="s">
        <v>269</v>
      </c>
      <c r="E9" s="105" t="s">
        <v>270</v>
      </c>
      <c r="F9" s="106" t="s">
        <v>87</v>
      </c>
      <c r="G9" s="15">
        <f>(((5*60)+12)+158)/60</f>
        <v>7.833333333333333</v>
      </c>
      <c r="H9" s="15"/>
      <c r="I9" s="15"/>
    </row>
    <row r="10" spans="1:23" x14ac:dyDescent="0.25">
      <c r="A10" s="15"/>
      <c r="B10" s="15" t="s">
        <v>16</v>
      </c>
      <c r="C10" s="100">
        <v>0.51449999999999996</v>
      </c>
      <c r="D10" s="100">
        <v>0.53129999999999999</v>
      </c>
      <c r="E10" s="101">
        <f t="shared" ref="E10" si="1">AVERAGE(C10:D10)</f>
        <v>0.52289999999999992</v>
      </c>
      <c r="F10" s="99" t="s">
        <v>87</v>
      </c>
      <c r="G10" s="15">
        <f>G9/2</f>
        <v>3.9166666666666665</v>
      </c>
      <c r="H10" s="15"/>
      <c r="I10" s="15"/>
    </row>
    <row r="11" spans="1:23" x14ac:dyDescent="0.25">
      <c r="A11" s="15"/>
      <c r="B11" s="15" t="s">
        <v>40</v>
      </c>
      <c r="C11" s="102" t="s">
        <v>37</v>
      </c>
      <c r="D11" s="102" t="s">
        <v>37</v>
      </c>
      <c r="E11" s="107" t="s">
        <v>37</v>
      </c>
      <c r="F11" s="99"/>
      <c r="G11" s="15">
        <f>60*0.91667</f>
        <v>55.0002</v>
      </c>
      <c r="H11" s="15"/>
      <c r="I11" s="15"/>
    </row>
    <row r="12" spans="1:23" x14ac:dyDescent="0.25">
      <c r="A12" s="15"/>
      <c r="B12" s="15" t="s">
        <v>8</v>
      </c>
      <c r="C12" s="102" t="s">
        <v>55</v>
      </c>
      <c r="D12" s="102" t="s">
        <v>39</v>
      </c>
      <c r="E12" s="107"/>
      <c r="F12" s="99"/>
      <c r="G12" s="15"/>
      <c r="H12" s="15"/>
      <c r="I12" s="15"/>
      <c r="W12" t="s">
        <v>102</v>
      </c>
    </row>
    <row r="13" spans="1:23" x14ac:dyDescent="0.25">
      <c r="A13" s="15"/>
      <c r="B13" s="15" t="s">
        <v>9</v>
      </c>
      <c r="C13" s="102" t="s">
        <v>39</v>
      </c>
      <c r="D13" s="102" t="s">
        <v>124</v>
      </c>
      <c r="E13" s="107"/>
      <c r="F13" s="99"/>
      <c r="G13" s="15"/>
    </row>
    <row r="14" spans="1:23" x14ac:dyDescent="0.25">
      <c r="A14" s="15"/>
      <c r="B14" s="15" t="s">
        <v>41</v>
      </c>
      <c r="C14" s="102" t="s">
        <v>56</v>
      </c>
      <c r="D14" s="102" t="s">
        <v>56</v>
      </c>
      <c r="E14" s="107" t="s">
        <v>56</v>
      </c>
      <c r="F14" s="99"/>
      <c r="G14" s="15"/>
    </row>
    <row r="15" spans="1:23" x14ac:dyDescent="0.25">
      <c r="A15" s="15"/>
      <c r="B15" s="15" t="s">
        <v>8</v>
      </c>
      <c r="C15" s="102" t="s">
        <v>147</v>
      </c>
      <c r="D15" s="102" t="s">
        <v>57</v>
      </c>
      <c r="E15" s="107"/>
      <c r="F15" s="99"/>
      <c r="G15" s="15"/>
    </row>
    <row r="16" spans="1:23" x14ac:dyDescent="0.25">
      <c r="A16" s="15"/>
      <c r="B16" s="15" t="s">
        <v>9</v>
      </c>
      <c r="C16" s="102" t="s">
        <v>57</v>
      </c>
      <c r="D16" s="102" t="s">
        <v>132</v>
      </c>
      <c r="E16" s="107"/>
      <c r="F16" s="99"/>
      <c r="G16" s="15"/>
      <c r="H16" s="41"/>
      <c r="I16" s="41"/>
    </row>
    <row r="17" spans="1:9" x14ac:dyDescent="0.25">
      <c r="A17" s="15"/>
      <c r="B17" s="15" t="s">
        <v>10</v>
      </c>
      <c r="C17" s="102" t="s">
        <v>132</v>
      </c>
      <c r="D17" s="102" t="s">
        <v>59</v>
      </c>
      <c r="E17" s="107"/>
      <c r="F17" s="99"/>
      <c r="G17" s="15"/>
      <c r="H17" s="42"/>
      <c r="I17" s="42"/>
    </row>
    <row r="18" spans="1:9" x14ac:dyDescent="0.25">
      <c r="A18" s="15"/>
      <c r="B18" s="15" t="s">
        <v>11</v>
      </c>
      <c r="C18" s="102" t="s">
        <v>259</v>
      </c>
      <c r="D18" s="102" t="s">
        <v>58</v>
      </c>
      <c r="E18" s="107"/>
      <c r="F18" s="99"/>
      <c r="G18" s="15"/>
      <c r="H18" s="42"/>
      <c r="I18" s="42"/>
    </row>
    <row r="19" spans="1:9" x14ac:dyDescent="0.25">
      <c r="A19" s="15"/>
      <c r="B19" s="15" t="s">
        <v>27</v>
      </c>
      <c r="C19" s="102" t="s">
        <v>52</v>
      </c>
      <c r="D19" s="102" t="s">
        <v>52</v>
      </c>
      <c r="E19" s="125" t="s">
        <v>52</v>
      </c>
      <c r="F19" s="125"/>
      <c r="G19" s="15"/>
      <c r="H19" s="42"/>
      <c r="I19" s="42"/>
    </row>
    <row r="20" spans="1:9" x14ac:dyDescent="0.25">
      <c r="A20" s="15"/>
      <c r="B20" s="15" t="s">
        <v>28</v>
      </c>
      <c r="C20" s="102" t="s">
        <v>29</v>
      </c>
      <c r="D20" s="102" t="s">
        <v>29</v>
      </c>
      <c r="E20" s="106"/>
      <c r="F20" s="106"/>
      <c r="G20" s="15"/>
      <c r="H20" s="42"/>
      <c r="I20" s="42"/>
    </row>
    <row r="21" spans="1:9" x14ac:dyDescent="0.25">
      <c r="A21" s="15"/>
      <c r="B21" s="15" t="s">
        <v>98</v>
      </c>
      <c r="C21" s="100">
        <v>0.50939999999999996</v>
      </c>
      <c r="D21" s="100">
        <v>0.53610000000000002</v>
      </c>
      <c r="E21" s="108">
        <f>SUM(C21:D21)/2</f>
        <v>0.52275000000000005</v>
      </c>
      <c r="F21" s="99"/>
      <c r="G21" s="15"/>
      <c r="H21" s="42"/>
      <c r="I21" s="42"/>
    </row>
    <row r="22" spans="1:9" x14ac:dyDescent="0.25">
      <c r="A22" s="15"/>
      <c r="B22" s="15" t="s">
        <v>99</v>
      </c>
      <c r="C22" s="100">
        <v>0.18709999999999999</v>
      </c>
      <c r="D22" s="100">
        <v>0.24010000000000001</v>
      </c>
      <c r="E22" s="109"/>
      <c r="F22" s="99"/>
      <c r="G22" s="15"/>
      <c r="H22" s="42"/>
      <c r="I22" s="42"/>
    </row>
    <row r="23" spans="1:9" x14ac:dyDescent="0.25">
      <c r="A23" s="15"/>
      <c r="B23" s="15" t="s">
        <v>45</v>
      </c>
      <c r="C23" s="102" t="s">
        <v>46</v>
      </c>
      <c r="D23" s="100" t="s">
        <v>46</v>
      </c>
      <c r="E23" s="107" t="s">
        <v>46</v>
      </c>
      <c r="F23" s="99"/>
      <c r="G23" s="15"/>
      <c r="H23" s="42"/>
      <c r="I23" s="42"/>
    </row>
    <row r="24" spans="1:9" x14ac:dyDescent="0.25">
      <c r="A24" s="15"/>
      <c r="B24" s="15" t="s">
        <v>81</v>
      </c>
      <c r="C24" s="100">
        <v>0.55349999999999999</v>
      </c>
      <c r="D24" s="100">
        <v>0.49790000000000001</v>
      </c>
      <c r="E24" s="101">
        <f>AVERAGE(C24:D24)</f>
        <v>0.52570000000000006</v>
      </c>
      <c r="F24" s="99" t="s">
        <v>87</v>
      </c>
      <c r="G24" s="15"/>
      <c r="H24" s="42"/>
      <c r="I24" s="42"/>
    </row>
    <row r="25" spans="1:9" x14ac:dyDescent="0.25">
      <c r="A25" s="51" t="s">
        <v>148</v>
      </c>
      <c r="B25" s="51"/>
      <c r="C25" s="110"/>
      <c r="D25" s="110"/>
      <c r="E25" s="110"/>
      <c r="F25" s="111"/>
      <c r="G25" s="15"/>
      <c r="H25" s="15"/>
      <c r="I25" s="15"/>
    </row>
    <row r="26" spans="1:9" x14ac:dyDescent="0.25">
      <c r="A26" s="15"/>
      <c r="B26" s="49" t="s">
        <v>108</v>
      </c>
      <c r="C26" s="112"/>
      <c r="D26" s="112"/>
      <c r="E26" s="107" t="s">
        <v>94</v>
      </c>
      <c r="F26" s="99"/>
      <c r="G26" s="15"/>
      <c r="H26" s="15"/>
      <c r="I26" s="15"/>
    </row>
    <row r="27" spans="1:9" x14ac:dyDescent="0.25">
      <c r="A27" s="15"/>
      <c r="B27" s="15" t="s">
        <v>78</v>
      </c>
      <c r="C27" s="97">
        <v>2779</v>
      </c>
      <c r="D27" s="97">
        <v>14042</v>
      </c>
      <c r="E27" s="109">
        <f t="shared" ref="E27:E29" si="2">AVERAGE(C27:D27)</f>
        <v>8410.5</v>
      </c>
      <c r="F27" s="99" t="s">
        <v>87</v>
      </c>
      <c r="G27" s="15"/>
      <c r="H27" s="15"/>
      <c r="I27" s="15"/>
    </row>
    <row r="28" spans="1:9" x14ac:dyDescent="0.25">
      <c r="A28" s="15"/>
      <c r="B28" s="15" t="s">
        <v>79</v>
      </c>
      <c r="C28" s="97">
        <v>693</v>
      </c>
      <c r="D28" s="97">
        <v>4694</v>
      </c>
      <c r="E28" s="109">
        <f t="shared" si="2"/>
        <v>2693.5</v>
      </c>
      <c r="F28" s="99" t="s">
        <v>87</v>
      </c>
      <c r="G28" s="15"/>
      <c r="H28" s="15"/>
      <c r="I28" s="15"/>
    </row>
    <row r="29" spans="1:9" x14ac:dyDescent="0.25">
      <c r="A29" s="15"/>
      <c r="B29" s="15" t="s">
        <v>80</v>
      </c>
      <c r="C29" s="97">
        <v>40</v>
      </c>
      <c r="D29" s="97">
        <v>422</v>
      </c>
      <c r="E29" s="109">
        <f t="shared" si="2"/>
        <v>231</v>
      </c>
      <c r="F29" s="99" t="s">
        <v>87</v>
      </c>
      <c r="G29" s="15"/>
      <c r="H29" s="15"/>
      <c r="I29" s="15"/>
    </row>
    <row r="30" spans="1:9" x14ac:dyDescent="0.25">
      <c r="A30" s="51" t="s">
        <v>114</v>
      </c>
      <c r="B30" s="51"/>
      <c r="C30" s="113"/>
      <c r="D30" s="113"/>
      <c r="E30" s="113"/>
      <c r="F30" s="111"/>
      <c r="G30" s="15"/>
      <c r="H30" s="15"/>
      <c r="I30" s="15"/>
    </row>
    <row r="31" spans="1:9" x14ac:dyDescent="0.25">
      <c r="A31" s="15"/>
      <c r="B31" s="15" t="s">
        <v>34</v>
      </c>
      <c r="C31" s="102" t="s">
        <v>35</v>
      </c>
      <c r="D31" s="102" t="s">
        <v>35</v>
      </c>
      <c r="E31" s="126" t="s">
        <v>35</v>
      </c>
      <c r="F31" s="126"/>
      <c r="G31" s="15"/>
      <c r="H31" s="15"/>
      <c r="I31" s="15"/>
    </row>
    <row r="32" spans="1:9" x14ac:dyDescent="0.25">
      <c r="A32" s="15"/>
      <c r="B32" s="15" t="s">
        <v>36</v>
      </c>
      <c r="C32" s="102">
        <v>1911</v>
      </c>
      <c r="D32" s="102">
        <v>12090</v>
      </c>
      <c r="E32" s="107">
        <f>SUM(C32:D32)</f>
        <v>14001</v>
      </c>
      <c r="F32" s="99" t="s">
        <v>86</v>
      </c>
      <c r="G32" s="15"/>
      <c r="H32" s="15"/>
      <c r="I32" s="15"/>
    </row>
    <row r="33" spans="1:9" x14ac:dyDescent="0.25">
      <c r="A33" s="51" t="s">
        <v>6</v>
      </c>
      <c r="B33" s="51"/>
      <c r="C33" s="113"/>
      <c r="D33" s="113"/>
      <c r="E33" s="113"/>
      <c r="F33" s="111"/>
      <c r="G33" s="15"/>
      <c r="H33" s="15"/>
      <c r="I33" s="15"/>
    </row>
    <row r="34" spans="1:9" x14ac:dyDescent="0.25">
      <c r="A34" s="15"/>
      <c r="B34" s="49" t="s">
        <v>20</v>
      </c>
      <c r="C34" s="114"/>
      <c r="D34" s="114"/>
      <c r="E34" s="107" t="s">
        <v>271</v>
      </c>
      <c r="F34" s="99"/>
      <c r="G34" s="15"/>
      <c r="H34" s="15"/>
      <c r="I34" s="15"/>
    </row>
    <row r="35" spans="1:9" x14ac:dyDescent="0.25">
      <c r="A35" s="15"/>
      <c r="B35" s="15" t="s">
        <v>13</v>
      </c>
      <c r="C35" s="115">
        <v>1427</v>
      </c>
      <c r="D35" s="102">
        <v>5125</v>
      </c>
      <c r="E35" s="107">
        <f>SUM(C35:D35)</f>
        <v>6552</v>
      </c>
      <c r="F35" s="99" t="s">
        <v>86</v>
      </c>
      <c r="G35" s="15"/>
      <c r="H35" s="15"/>
      <c r="I35" s="15"/>
    </row>
    <row r="36" spans="1:9" x14ac:dyDescent="0.25">
      <c r="A36" s="15"/>
      <c r="B36" s="15" t="s">
        <v>12</v>
      </c>
      <c r="C36" s="102">
        <v>685</v>
      </c>
      <c r="D36" s="102">
        <v>5938</v>
      </c>
      <c r="E36" s="107">
        <f t="shared" ref="E36:E38" si="3">SUM(C36:D36)</f>
        <v>6623</v>
      </c>
      <c r="F36" s="99" t="s">
        <v>86</v>
      </c>
      <c r="G36" s="15"/>
      <c r="H36" s="15"/>
      <c r="I36" s="15"/>
    </row>
    <row r="37" spans="1:9" x14ac:dyDescent="0.25">
      <c r="A37" s="15"/>
      <c r="B37" s="15" t="s">
        <v>14</v>
      </c>
      <c r="C37" s="102">
        <v>0</v>
      </c>
      <c r="D37" s="102">
        <v>773</v>
      </c>
      <c r="E37" s="107">
        <f t="shared" si="3"/>
        <v>773</v>
      </c>
      <c r="F37" s="99" t="s">
        <v>86</v>
      </c>
      <c r="G37" s="15"/>
      <c r="H37" s="15"/>
      <c r="I37" s="15"/>
    </row>
    <row r="38" spans="1:9" x14ac:dyDescent="0.25">
      <c r="A38" s="15"/>
      <c r="B38" s="15" t="s">
        <v>15</v>
      </c>
      <c r="C38" s="102">
        <v>1400</v>
      </c>
      <c r="D38" s="115">
        <v>7317</v>
      </c>
      <c r="E38" s="107">
        <f t="shared" si="3"/>
        <v>8717</v>
      </c>
      <c r="F38" s="99" t="s">
        <v>86</v>
      </c>
      <c r="G38" s="15"/>
      <c r="H38" s="15"/>
      <c r="I38" s="15"/>
    </row>
    <row r="39" spans="1:9" x14ac:dyDescent="0.25">
      <c r="A39" s="15"/>
      <c r="B39" s="49" t="s">
        <v>70</v>
      </c>
      <c r="C39" s="114"/>
      <c r="D39" s="114"/>
      <c r="E39" s="107"/>
      <c r="F39" s="99"/>
      <c r="G39" s="15"/>
      <c r="H39" s="15"/>
      <c r="I39" s="15"/>
    </row>
    <row r="40" spans="1:9" x14ac:dyDescent="0.25">
      <c r="A40" s="15"/>
      <c r="B40" s="15" t="s">
        <v>30</v>
      </c>
      <c r="C40" s="102" t="s">
        <v>1</v>
      </c>
      <c r="D40" s="102" t="s">
        <v>65</v>
      </c>
      <c r="E40" s="107"/>
      <c r="F40" s="99"/>
      <c r="G40" s="15"/>
      <c r="H40" s="15"/>
      <c r="I40" s="15"/>
    </row>
    <row r="41" spans="1:9" x14ac:dyDescent="0.25">
      <c r="A41" s="15"/>
      <c r="B41" s="15" t="s">
        <v>8</v>
      </c>
      <c r="C41" s="102" t="s">
        <v>225</v>
      </c>
      <c r="D41" s="102" t="s">
        <v>117</v>
      </c>
      <c r="E41" s="107"/>
      <c r="F41" s="99"/>
      <c r="G41" s="15"/>
      <c r="H41" s="15"/>
      <c r="I41" s="15"/>
    </row>
    <row r="42" spans="1:9" x14ac:dyDescent="0.25">
      <c r="A42" s="15"/>
      <c r="B42" s="15" t="s">
        <v>9</v>
      </c>
      <c r="C42" s="102" t="s">
        <v>65</v>
      </c>
      <c r="D42" s="102" t="s">
        <v>217</v>
      </c>
      <c r="E42" s="107"/>
      <c r="F42" s="99"/>
      <c r="G42" s="15"/>
      <c r="H42" s="15"/>
      <c r="I42" s="15"/>
    </row>
    <row r="43" spans="1:9" x14ac:dyDescent="0.25">
      <c r="A43" s="15"/>
      <c r="B43" s="15" t="s">
        <v>10</v>
      </c>
      <c r="C43" s="102" t="s">
        <v>266</v>
      </c>
      <c r="D43" s="102" t="s">
        <v>231</v>
      </c>
      <c r="E43" s="107"/>
      <c r="F43" s="99"/>
      <c r="G43" s="15"/>
      <c r="I43" s="15"/>
    </row>
    <row r="44" spans="1:9" x14ac:dyDescent="0.25">
      <c r="A44" s="15"/>
      <c r="B44" s="15" t="s">
        <v>11</v>
      </c>
      <c r="C44" s="102" t="s">
        <v>267</v>
      </c>
      <c r="D44" s="102" t="s">
        <v>42</v>
      </c>
      <c r="E44" s="107"/>
      <c r="F44" s="99"/>
      <c r="G44" s="15"/>
      <c r="H44" s="15"/>
      <c r="I44" s="15"/>
    </row>
    <row r="45" spans="1:9" x14ac:dyDescent="0.25">
      <c r="A45" s="15"/>
      <c r="B45" s="49" t="s">
        <v>69</v>
      </c>
      <c r="C45" s="114"/>
      <c r="D45" s="114"/>
      <c r="E45" s="107" t="s">
        <v>61</v>
      </c>
      <c r="F45" s="99"/>
      <c r="G45" s="15"/>
      <c r="H45" s="15"/>
      <c r="I45" s="15"/>
    </row>
    <row r="46" spans="1:9" x14ac:dyDescent="0.25">
      <c r="A46" s="15"/>
      <c r="B46" s="15" t="s">
        <v>30</v>
      </c>
      <c r="C46" s="102" t="s">
        <v>62</v>
      </c>
      <c r="D46" s="102" t="s">
        <v>143</v>
      </c>
      <c r="E46" s="107"/>
      <c r="F46" s="99"/>
      <c r="G46" s="15"/>
      <c r="H46" s="15"/>
      <c r="I46" s="15"/>
    </row>
    <row r="47" spans="1:9" x14ac:dyDescent="0.25">
      <c r="A47" s="15"/>
      <c r="B47" s="15" t="s">
        <v>8</v>
      </c>
      <c r="C47" s="102" t="s">
        <v>62</v>
      </c>
      <c r="D47" s="102" t="s">
        <v>181</v>
      </c>
      <c r="E47" s="107"/>
      <c r="F47" s="99"/>
      <c r="G47" s="15"/>
      <c r="H47" s="15"/>
      <c r="I47" s="15"/>
    </row>
    <row r="48" spans="1:9" x14ac:dyDescent="0.25">
      <c r="A48" s="15"/>
      <c r="B48" s="15" t="s">
        <v>9</v>
      </c>
      <c r="C48" s="102" t="s">
        <v>62</v>
      </c>
      <c r="D48" s="102" t="s">
        <v>32</v>
      </c>
      <c r="E48" s="107"/>
      <c r="F48" s="99"/>
      <c r="G48" s="15"/>
      <c r="H48" s="15"/>
      <c r="I48" s="15"/>
    </row>
    <row r="49" spans="1:9" x14ac:dyDescent="0.25">
      <c r="A49" s="51" t="s">
        <v>144</v>
      </c>
      <c r="B49" s="51"/>
      <c r="C49" s="113"/>
      <c r="D49" s="113"/>
      <c r="E49" s="113"/>
      <c r="F49" s="111"/>
      <c r="G49" s="15"/>
      <c r="H49" s="15"/>
      <c r="I49" s="15"/>
    </row>
    <row r="50" spans="1:9" x14ac:dyDescent="0.25">
      <c r="A50" s="15"/>
      <c r="B50" s="49" t="s">
        <v>149</v>
      </c>
      <c r="C50" s="114"/>
      <c r="D50" s="114"/>
      <c r="E50" s="107"/>
      <c r="F50" s="99"/>
      <c r="G50" s="15"/>
      <c r="H50" s="15"/>
      <c r="I50" s="15"/>
    </row>
    <row r="51" spans="1:9" x14ac:dyDescent="0.25">
      <c r="A51" s="15"/>
      <c r="B51" s="15" t="s">
        <v>30</v>
      </c>
      <c r="C51" s="102" t="s">
        <v>165</v>
      </c>
      <c r="D51" s="102" t="s">
        <v>206</v>
      </c>
      <c r="E51" s="106"/>
      <c r="F51" s="99"/>
      <c r="G51" s="15"/>
      <c r="H51" s="15"/>
      <c r="I51" s="15"/>
    </row>
    <row r="52" spans="1:9" x14ac:dyDescent="0.25">
      <c r="A52" s="15"/>
      <c r="B52" s="15" t="s">
        <v>8</v>
      </c>
      <c r="C52" s="102" t="s">
        <v>152</v>
      </c>
      <c r="D52" s="116" t="s">
        <v>95</v>
      </c>
      <c r="E52" s="107"/>
      <c r="F52" s="99"/>
    </row>
    <row r="53" spans="1:9" x14ac:dyDescent="0.25">
      <c r="A53" s="15"/>
      <c r="B53" s="15" t="s">
        <v>9</v>
      </c>
      <c r="C53" s="102" t="s">
        <v>173</v>
      </c>
      <c r="D53" s="102" t="s">
        <v>207</v>
      </c>
      <c r="E53" s="106"/>
      <c r="F53" s="99"/>
    </row>
    <row r="54" spans="1:9" x14ac:dyDescent="0.25">
      <c r="A54" s="15"/>
      <c r="B54" s="15" t="s">
        <v>10</v>
      </c>
      <c r="C54" s="102" t="s">
        <v>226</v>
      </c>
      <c r="D54" s="102" t="s">
        <v>274</v>
      </c>
      <c r="E54" s="106"/>
      <c r="F54" s="99"/>
    </row>
    <row r="55" spans="1:9" x14ac:dyDescent="0.25">
      <c r="A55" s="15"/>
      <c r="B55" s="15" t="s">
        <v>11</v>
      </c>
      <c r="C55" s="102" t="s">
        <v>268</v>
      </c>
      <c r="D55" s="102" t="s">
        <v>150</v>
      </c>
      <c r="E55" s="107"/>
      <c r="F55" s="99"/>
    </row>
    <row r="56" spans="1:9" x14ac:dyDescent="0.25">
      <c r="A56" s="15"/>
      <c r="C56" s="86"/>
      <c r="D56" s="87"/>
    </row>
    <row r="57" spans="1:9" x14ac:dyDescent="0.25">
      <c r="A57" s="15"/>
    </row>
    <row r="58" spans="1:9" x14ac:dyDescent="0.25">
      <c r="A58" s="15"/>
      <c r="D58" s="117" t="s">
        <v>206</v>
      </c>
      <c r="E58" s="117" t="s">
        <v>272</v>
      </c>
    </row>
    <row r="59" spans="1:9" x14ac:dyDescent="0.25">
      <c r="A59" s="15"/>
      <c r="D59" s="117" t="s">
        <v>207</v>
      </c>
      <c r="E59" s="117" t="s">
        <v>273</v>
      </c>
    </row>
    <row r="60" spans="1:9" x14ac:dyDescent="0.25">
      <c r="A60" s="15"/>
      <c r="D60" s="117" t="s">
        <v>274</v>
      </c>
      <c r="E60" s="117" t="s">
        <v>275</v>
      </c>
    </row>
  </sheetData>
  <mergeCells count="4">
    <mergeCell ref="A1:B1"/>
    <mergeCell ref="E1:F1"/>
    <mergeCell ref="E19:F19"/>
    <mergeCell ref="E31:F31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6C5B3E-6F10-4B34-BC08-64269F7DA958}">
  <dimension ref="A1:W60"/>
  <sheetViews>
    <sheetView workbookViewId="0">
      <pane ySplit="1" topLeftCell="A23" activePane="bottomLeft" state="frozen"/>
      <selection pane="bottomLeft" activeCell="R13" sqref="R13"/>
    </sheetView>
  </sheetViews>
  <sheetFormatPr defaultRowHeight="15" x14ac:dyDescent="0.25"/>
  <cols>
    <col min="1" max="1" width="5.28515625" customWidth="1"/>
    <col min="2" max="2" width="29.140625" customWidth="1"/>
    <col min="3" max="3" width="29" style="1" customWidth="1"/>
    <col min="4" max="4" width="24.85546875" style="12" customWidth="1"/>
    <col min="5" max="5" width="10.42578125" style="62" customWidth="1"/>
    <col min="6" max="6" width="7.42578125" customWidth="1"/>
  </cols>
  <sheetData>
    <row r="1" spans="1:23" x14ac:dyDescent="0.25">
      <c r="A1" s="123" t="s">
        <v>4</v>
      </c>
      <c r="B1" s="123"/>
      <c r="C1" s="13" t="s">
        <v>0</v>
      </c>
      <c r="D1" s="14" t="s">
        <v>1</v>
      </c>
      <c r="E1" s="124" t="s">
        <v>2</v>
      </c>
      <c r="F1" s="124"/>
      <c r="G1" s="15"/>
      <c r="H1" s="15"/>
      <c r="I1" s="15"/>
    </row>
    <row r="2" spans="1:23" x14ac:dyDescent="0.25">
      <c r="A2" s="51" t="s">
        <v>3</v>
      </c>
      <c r="B2" s="51"/>
      <c r="C2" s="52"/>
      <c r="D2" s="52"/>
      <c r="E2" s="60"/>
      <c r="F2" s="51"/>
      <c r="G2" s="15"/>
      <c r="H2" s="15"/>
      <c r="I2" s="15"/>
    </row>
    <row r="3" spans="1:23" x14ac:dyDescent="0.25">
      <c r="A3" s="15"/>
      <c r="B3" s="15" t="s">
        <v>53</v>
      </c>
      <c r="C3" s="31">
        <v>3139</v>
      </c>
      <c r="D3" s="31">
        <v>17275</v>
      </c>
      <c r="E3" s="67">
        <f>SUM(C3:D3)</f>
        <v>20414</v>
      </c>
      <c r="F3" s="74" t="s">
        <v>86</v>
      </c>
      <c r="G3" s="15"/>
      <c r="H3" s="15"/>
      <c r="I3" s="15"/>
    </row>
    <row r="4" spans="1:23" x14ac:dyDescent="0.25">
      <c r="A4" s="15"/>
      <c r="B4" s="15" t="s">
        <v>22</v>
      </c>
      <c r="C4" s="31">
        <v>1827</v>
      </c>
      <c r="D4" s="31">
        <v>9376</v>
      </c>
      <c r="E4" s="67">
        <f>SUM(C4:D4)</f>
        <v>11203</v>
      </c>
      <c r="F4" s="74" t="s">
        <v>86</v>
      </c>
      <c r="G4" s="15"/>
      <c r="H4" s="15"/>
      <c r="I4" s="15"/>
    </row>
    <row r="5" spans="1:23" x14ac:dyDescent="0.25">
      <c r="A5" s="15"/>
      <c r="B5" s="15" t="s">
        <v>24</v>
      </c>
      <c r="C5" s="22">
        <v>0.53700000000000003</v>
      </c>
      <c r="D5" s="22">
        <v>0.48499999999999999</v>
      </c>
      <c r="E5" s="68">
        <f t="shared" ref="E5:E6" si="0">AVERAGE(C5:D5)</f>
        <v>0.51100000000000001</v>
      </c>
      <c r="F5" s="74" t="s">
        <v>87</v>
      </c>
      <c r="G5" s="15"/>
      <c r="H5" s="15"/>
      <c r="I5" s="15"/>
    </row>
    <row r="6" spans="1:23" x14ac:dyDescent="0.25">
      <c r="A6" s="15"/>
      <c r="B6" s="15" t="s">
        <v>25</v>
      </c>
      <c r="C6" s="22">
        <v>0.46300000000000002</v>
      </c>
      <c r="D6" s="22">
        <v>0.51500000000000001</v>
      </c>
      <c r="E6" s="68">
        <f t="shared" si="0"/>
        <v>0.48899999999999999</v>
      </c>
      <c r="F6" s="74" t="s">
        <v>87</v>
      </c>
      <c r="G6" s="44"/>
      <c r="H6" s="15"/>
      <c r="I6" s="15"/>
    </row>
    <row r="7" spans="1:23" x14ac:dyDescent="0.25">
      <c r="A7" s="15"/>
      <c r="B7" s="15" t="s">
        <v>23</v>
      </c>
      <c r="C7" s="31">
        <v>21450</v>
      </c>
      <c r="D7" s="31">
        <v>40856</v>
      </c>
      <c r="E7" s="67">
        <f>SUM(C7:D7)</f>
        <v>62306</v>
      </c>
      <c r="F7" s="74" t="s">
        <v>86</v>
      </c>
      <c r="G7" s="15"/>
      <c r="H7" s="15"/>
      <c r="I7" s="15"/>
    </row>
    <row r="8" spans="1:23" x14ac:dyDescent="0.25">
      <c r="A8" s="15"/>
      <c r="B8" s="15" t="s">
        <v>17</v>
      </c>
      <c r="C8" s="20">
        <v>6.83</v>
      </c>
      <c r="D8" s="20">
        <v>2.37</v>
      </c>
      <c r="E8" s="69">
        <f>AVERAGE(C8:D8)</f>
        <v>4.5999999999999996</v>
      </c>
      <c r="F8" s="74" t="s">
        <v>87</v>
      </c>
      <c r="G8" s="15"/>
      <c r="H8" s="15"/>
      <c r="I8" s="15"/>
    </row>
    <row r="9" spans="1:23" x14ac:dyDescent="0.25">
      <c r="A9" s="15"/>
      <c r="B9" s="15" t="s">
        <v>18</v>
      </c>
      <c r="C9" s="20" t="s">
        <v>283</v>
      </c>
      <c r="D9" s="32" t="s">
        <v>285</v>
      </c>
      <c r="E9" s="40" t="s">
        <v>286</v>
      </c>
      <c r="F9" s="73" t="s">
        <v>87</v>
      </c>
      <c r="G9" s="15">
        <f>(((6*60)+34)+((2*60)+37))/2</f>
        <v>275.5</v>
      </c>
      <c r="H9" s="15"/>
      <c r="I9" s="15"/>
    </row>
    <row r="10" spans="1:23" x14ac:dyDescent="0.25">
      <c r="A10" s="15"/>
      <c r="B10" s="15" t="s">
        <v>16</v>
      </c>
      <c r="C10" s="22">
        <v>0.50880000000000003</v>
      </c>
      <c r="D10" s="22">
        <v>0.47320000000000001</v>
      </c>
      <c r="E10" s="68">
        <f t="shared" ref="E10" si="1">AVERAGE(C10:D10)</f>
        <v>0.49099999999999999</v>
      </c>
      <c r="F10" s="74" t="s">
        <v>87</v>
      </c>
      <c r="G10" s="15">
        <f>G9/60</f>
        <v>4.5916666666666668</v>
      </c>
      <c r="H10" s="15"/>
      <c r="I10" s="15"/>
    </row>
    <row r="11" spans="1:23" x14ac:dyDescent="0.25">
      <c r="A11" s="15"/>
      <c r="B11" s="15" t="s">
        <v>40</v>
      </c>
      <c r="C11" s="20" t="s">
        <v>37</v>
      </c>
      <c r="D11" s="20" t="s">
        <v>37</v>
      </c>
      <c r="E11" s="70" t="s">
        <v>37</v>
      </c>
      <c r="F11" s="74"/>
      <c r="G11" s="15">
        <f>60*0.591667</f>
        <v>35.500020000000006</v>
      </c>
      <c r="H11" s="15"/>
      <c r="I11" s="15"/>
    </row>
    <row r="12" spans="1:23" x14ac:dyDescent="0.25">
      <c r="A12" s="15"/>
      <c r="B12" s="15" t="s">
        <v>8</v>
      </c>
      <c r="C12" s="20" t="s">
        <v>219</v>
      </c>
      <c r="D12" s="20" t="s">
        <v>38</v>
      </c>
      <c r="E12" s="70"/>
      <c r="F12" s="74"/>
      <c r="G12" s="15"/>
      <c r="H12" s="15"/>
      <c r="I12" s="15"/>
      <c r="W12" t="s">
        <v>102</v>
      </c>
    </row>
    <row r="13" spans="1:23" x14ac:dyDescent="0.25">
      <c r="A13" s="15"/>
      <c r="B13" s="15" t="s">
        <v>9</v>
      </c>
      <c r="C13" s="20" t="s">
        <v>284</v>
      </c>
      <c r="D13" s="20" t="s">
        <v>54</v>
      </c>
      <c r="E13" s="70"/>
      <c r="F13" s="74"/>
      <c r="G13" s="15"/>
    </row>
    <row r="14" spans="1:23" x14ac:dyDescent="0.25">
      <c r="A14" s="15"/>
      <c r="B14" s="15" t="s">
        <v>41</v>
      </c>
      <c r="C14" s="20" t="s">
        <v>56</v>
      </c>
      <c r="D14" s="20" t="s">
        <v>56</v>
      </c>
      <c r="E14" s="70" t="s">
        <v>56</v>
      </c>
      <c r="F14" s="74"/>
      <c r="G14" s="15"/>
    </row>
    <row r="15" spans="1:23" x14ac:dyDescent="0.25">
      <c r="A15" s="15"/>
      <c r="B15" s="15" t="s">
        <v>8</v>
      </c>
      <c r="C15" s="20" t="s">
        <v>147</v>
      </c>
      <c r="D15" s="20" t="s">
        <v>57</v>
      </c>
      <c r="E15" s="70"/>
      <c r="F15" s="74"/>
      <c r="G15" s="15"/>
    </row>
    <row r="16" spans="1:23" x14ac:dyDescent="0.25">
      <c r="A16" s="15"/>
      <c r="B16" s="15" t="s">
        <v>9</v>
      </c>
      <c r="C16" s="20" t="s">
        <v>60</v>
      </c>
      <c r="D16" s="20" t="s">
        <v>132</v>
      </c>
      <c r="E16" s="70"/>
      <c r="F16" s="74"/>
      <c r="G16" s="15"/>
      <c r="H16" s="41"/>
      <c r="I16" s="41"/>
    </row>
    <row r="17" spans="1:9" x14ac:dyDescent="0.25">
      <c r="A17" s="15"/>
      <c r="B17" s="15" t="s">
        <v>10</v>
      </c>
      <c r="C17" s="20" t="s">
        <v>132</v>
      </c>
      <c r="D17" s="20" t="s">
        <v>58</v>
      </c>
      <c r="E17" s="70"/>
      <c r="F17" s="74"/>
      <c r="G17" s="15"/>
      <c r="H17" s="42"/>
      <c r="I17" s="42"/>
    </row>
    <row r="18" spans="1:9" x14ac:dyDescent="0.25">
      <c r="A18" s="15"/>
      <c r="B18" s="15" t="s">
        <v>11</v>
      </c>
      <c r="C18" s="20" t="s">
        <v>57</v>
      </c>
      <c r="D18" s="20" t="s">
        <v>287</v>
      </c>
      <c r="E18" s="70"/>
      <c r="F18" s="74"/>
      <c r="G18" s="15"/>
      <c r="H18" s="42"/>
      <c r="I18" s="42"/>
    </row>
    <row r="19" spans="1:9" x14ac:dyDescent="0.25">
      <c r="A19" s="15"/>
      <c r="B19" s="15" t="s">
        <v>27</v>
      </c>
      <c r="C19" s="20" t="s">
        <v>52</v>
      </c>
      <c r="D19" s="20" t="s">
        <v>52</v>
      </c>
      <c r="E19" s="127" t="s">
        <v>52</v>
      </c>
      <c r="F19" s="127"/>
      <c r="G19" s="15"/>
      <c r="H19" s="42"/>
      <c r="I19" s="42"/>
    </row>
    <row r="20" spans="1:9" x14ac:dyDescent="0.25">
      <c r="A20" s="15"/>
      <c r="B20" s="15" t="s">
        <v>28</v>
      </c>
      <c r="C20" s="20" t="s">
        <v>29</v>
      </c>
      <c r="D20" s="20" t="s">
        <v>29</v>
      </c>
      <c r="E20" s="73"/>
      <c r="F20" s="73"/>
      <c r="G20" s="15"/>
      <c r="H20" s="42"/>
      <c r="I20" s="42"/>
    </row>
    <row r="21" spans="1:9" x14ac:dyDescent="0.25">
      <c r="A21" s="15"/>
      <c r="B21" s="15" t="s">
        <v>98</v>
      </c>
      <c r="C21" s="22">
        <v>0.49759999999999999</v>
      </c>
      <c r="D21" s="22">
        <v>0.5877</v>
      </c>
      <c r="E21" s="95">
        <f>SUM(C21:D21)/2</f>
        <v>0.54264999999999997</v>
      </c>
      <c r="F21" s="74"/>
      <c r="G21" s="15"/>
      <c r="H21" s="42"/>
      <c r="I21" s="42"/>
    </row>
    <row r="22" spans="1:9" x14ac:dyDescent="0.25">
      <c r="A22" s="15"/>
      <c r="B22" s="15" t="s">
        <v>99</v>
      </c>
      <c r="C22" s="22">
        <v>0.20930000000000001</v>
      </c>
      <c r="D22" s="22">
        <v>0.24429999999999999</v>
      </c>
      <c r="E22" s="72"/>
      <c r="F22" s="74"/>
      <c r="G22" s="15"/>
      <c r="H22" s="42"/>
      <c r="I22" s="42"/>
    </row>
    <row r="23" spans="1:9" x14ac:dyDescent="0.25">
      <c r="A23" s="15"/>
      <c r="B23" s="15" t="s">
        <v>45</v>
      </c>
      <c r="C23" s="20" t="s">
        <v>46</v>
      </c>
      <c r="D23" s="22" t="s">
        <v>46</v>
      </c>
      <c r="E23" s="70" t="s">
        <v>46</v>
      </c>
      <c r="F23" s="74"/>
      <c r="G23" s="15"/>
      <c r="H23" s="42"/>
      <c r="I23" s="42"/>
    </row>
    <row r="24" spans="1:9" x14ac:dyDescent="0.25">
      <c r="A24" s="15"/>
      <c r="B24" s="15" t="s">
        <v>81</v>
      </c>
      <c r="C24" s="22">
        <v>0.56420000000000003</v>
      </c>
      <c r="D24" s="22">
        <v>0.48799999999999999</v>
      </c>
      <c r="E24" s="68">
        <f>AVERAGE(C24:D24)</f>
        <v>0.52610000000000001</v>
      </c>
      <c r="F24" s="74" t="s">
        <v>87</v>
      </c>
      <c r="G24" s="15"/>
      <c r="H24" s="42"/>
      <c r="I24" s="42"/>
    </row>
    <row r="25" spans="1:9" x14ac:dyDescent="0.25">
      <c r="A25" s="51" t="s">
        <v>148</v>
      </c>
      <c r="B25" s="51"/>
      <c r="C25" s="75"/>
      <c r="D25" s="75"/>
      <c r="E25" s="75"/>
      <c r="F25" s="93"/>
      <c r="G25" s="15"/>
      <c r="H25" s="15"/>
      <c r="I25" s="15"/>
    </row>
    <row r="26" spans="1:9" x14ac:dyDescent="0.25">
      <c r="A26" s="15"/>
      <c r="B26" s="49" t="s">
        <v>108</v>
      </c>
      <c r="C26" s="76"/>
      <c r="D26" s="76"/>
      <c r="E26" s="70" t="s">
        <v>94</v>
      </c>
      <c r="F26" s="74"/>
      <c r="G26" s="15"/>
      <c r="H26" s="15"/>
      <c r="I26" s="15"/>
    </row>
    <row r="27" spans="1:9" x14ac:dyDescent="0.25">
      <c r="A27" s="15"/>
      <c r="B27" s="15" t="s">
        <v>78</v>
      </c>
      <c r="C27" s="31">
        <v>2505</v>
      </c>
      <c r="D27" s="31">
        <v>12747</v>
      </c>
      <c r="E27" s="72">
        <f t="shared" ref="E27:E29" si="2">AVERAGE(C27:D27)</f>
        <v>7626</v>
      </c>
      <c r="F27" s="74" t="s">
        <v>87</v>
      </c>
      <c r="G27" s="15"/>
      <c r="H27" s="15"/>
      <c r="I27" s="15"/>
    </row>
    <row r="28" spans="1:9" x14ac:dyDescent="0.25">
      <c r="A28" s="15"/>
      <c r="B28" s="15" t="s">
        <v>79</v>
      </c>
      <c r="C28" s="31">
        <v>599</v>
      </c>
      <c r="D28" s="31">
        <v>4262</v>
      </c>
      <c r="E28" s="72">
        <f t="shared" si="2"/>
        <v>2430.5</v>
      </c>
      <c r="F28" s="74" t="s">
        <v>87</v>
      </c>
      <c r="G28" s="15"/>
      <c r="H28" s="15"/>
      <c r="I28" s="15"/>
    </row>
    <row r="29" spans="1:9" x14ac:dyDescent="0.25">
      <c r="A29" s="15"/>
      <c r="B29" s="15" t="s">
        <v>80</v>
      </c>
      <c r="C29" s="31">
        <v>35</v>
      </c>
      <c r="D29" s="31">
        <v>266</v>
      </c>
      <c r="E29" s="72">
        <f t="shared" si="2"/>
        <v>150.5</v>
      </c>
      <c r="F29" s="74" t="s">
        <v>87</v>
      </c>
      <c r="G29" s="15"/>
      <c r="H29" s="15"/>
      <c r="I29" s="15"/>
    </row>
    <row r="30" spans="1:9" x14ac:dyDescent="0.25">
      <c r="A30" s="51" t="s">
        <v>114</v>
      </c>
      <c r="B30" s="51"/>
      <c r="C30" s="77"/>
      <c r="D30" s="113"/>
      <c r="E30" s="113"/>
      <c r="F30" s="111"/>
      <c r="G30" s="15"/>
      <c r="H30" s="15"/>
      <c r="I30" s="15"/>
    </row>
    <row r="31" spans="1:9" x14ac:dyDescent="0.25">
      <c r="A31" s="15"/>
      <c r="B31" s="15" t="s">
        <v>34</v>
      </c>
      <c r="C31" s="20" t="s">
        <v>35</v>
      </c>
      <c r="D31" s="20" t="s">
        <v>35</v>
      </c>
      <c r="E31" s="128" t="s">
        <v>35</v>
      </c>
      <c r="F31" s="128"/>
      <c r="G31" s="15"/>
      <c r="H31" s="15"/>
      <c r="I31" s="15"/>
    </row>
    <row r="32" spans="1:9" x14ac:dyDescent="0.25">
      <c r="A32" s="15"/>
      <c r="B32" s="15" t="s">
        <v>36</v>
      </c>
      <c r="C32" s="20">
        <v>1704</v>
      </c>
      <c r="D32" s="20">
        <v>11036</v>
      </c>
      <c r="E32" s="70">
        <f>SUM(C32:D32)</f>
        <v>12740</v>
      </c>
      <c r="F32" s="74" t="s">
        <v>86</v>
      </c>
      <c r="G32" s="15"/>
      <c r="H32" s="15"/>
      <c r="I32" s="15"/>
    </row>
    <row r="33" spans="1:9" x14ac:dyDescent="0.25">
      <c r="A33" s="51" t="s">
        <v>6</v>
      </c>
      <c r="B33" s="51"/>
      <c r="C33" s="77"/>
      <c r="D33" s="113"/>
      <c r="E33" s="113"/>
      <c r="F33" s="111"/>
      <c r="G33" s="15"/>
      <c r="H33" s="15"/>
      <c r="I33" s="15"/>
    </row>
    <row r="34" spans="1:9" x14ac:dyDescent="0.25">
      <c r="A34" s="15"/>
      <c r="B34" s="49" t="s">
        <v>20</v>
      </c>
      <c r="C34" s="78"/>
      <c r="D34" s="78"/>
      <c r="E34" s="70" t="s">
        <v>271</v>
      </c>
      <c r="F34" s="74"/>
      <c r="G34" s="15"/>
      <c r="H34" s="15"/>
      <c r="I34" s="15"/>
    </row>
    <row r="35" spans="1:9" x14ac:dyDescent="0.25">
      <c r="A35" s="15"/>
      <c r="B35" s="15" t="s">
        <v>13</v>
      </c>
      <c r="C35" s="14">
        <v>1226</v>
      </c>
      <c r="D35" s="20">
        <v>4854</v>
      </c>
      <c r="E35" s="70">
        <f>SUM(C35:D35)</f>
        <v>6080</v>
      </c>
      <c r="F35" s="74" t="s">
        <v>86</v>
      </c>
      <c r="G35" s="15"/>
      <c r="H35" s="15"/>
      <c r="I35" s="15"/>
    </row>
    <row r="36" spans="1:9" x14ac:dyDescent="0.25">
      <c r="A36" s="15"/>
      <c r="B36" s="15" t="s">
        <v>12</v>
      </c>
      <c r="C36" s="20">
        <v>849</v>
      </c>
      <c r="D36" s="20">
        <v>5284</v>
      </c>
      <c r="E36" s="70">
        <f t="shared" ref="E36:E38" si="3">SUM(C36:D36)</f>
        <v>6133</v>
      </c>
      <c r="F36" s="74" t="s">
        <v>86</v>
      </c>
      <c r="G36" s="15"/>
      <c r="H36" s="15"/>
      <c r="I36" s="15"/>
    </row>
    <row r="37" spans="1:9" x14ac:dyDescent="0.25">
      <c r="A37" s="15"/>
      <c r="B37" s="15" t="s">
        <v>14</v>
      </c>
      <c r="C37" s="20">
        <v>1</v>
      </c>
      <c r="D37" s="20">
        <v>168</v>
      </c>
      <c r="E37" s="70">
        <f t="shared" si="3"/>
        <v>169</v>
      </c>
      <c r="F37" s="74" t="s">
        <v>86</v>
      </c>
      <c r="G37" s="15"/>
      <c r="H37" s="15"/>
      <c r="I37" s="15"/>
    </row>
    <row r="38" spans="1:9" x14ac:dyDescent="0.25">
      <c r="A38" s="15"/>
      <c r="B38" s="15" t="s">
        <v>15</v>
      </c>
      <c r="C38" s="20">
        <v>1063</v>
      </c>
      <c r="D38" s="14">
        <v>6966</v>
      </c>
      <c r="E38" s="70">
        <f t="shared" si="3"/>
        <v>8029</v>
      </c>
      <c r="F38" s="74" t="s">
        <v>86</v>
      </c>
      <c r="G38" s="15"/>
      <c r="H38" s="15"/>
      <c r="I38" s="15"/>
    </row>
    <row r="39" spans="1:9" x14ac:dyDescent="0.25">
      <c r="A39" s="15"/>
      <c r="B39" s="49" t="s">
        <v>70</v>
      </c>
      <c r="C39" s="78"/>
      <c r="D39" s="78"/>
      <c r="E39" s="70"/>
      <c r="F39" s="74"/>
      <c r="G39" s="15"/>
      <c r="H39" s="15"/>
      <c r="I39" s="15"/>
    </row>
    <row r="40" spans="1:9" x14ac:dyDescent="0.25">
      <c r="A40" s="15"/>
      <c r="B40" s="15" t="s">
        <v>30</v>
      </c>
      <c r="C40" s="20" t="s">
        <v>225</v>
      </c>
      <c r="D40" s="20" t="s">
        <v>65</v>
      </c>
      <c r="E40" s="70"/>
      <c r="F40" s="74"/>
      <c r="G40" s="15"/>
      <c r="H40" s="15"/>
      <c r="I40" s="15"/>
    </row>
    <row r="41" spans="1:9" x14ac:dyDescent="0.25">
      <c r="A41" s="15"/>
      <c r="B41" s="15" t="s">
        <v>8</v>
      </c>
      <c r="C41" s="20" t="s">
        <v>1</v>
      </c>
      <c r="D41" s="20" t="s">
        <v>0</v>
      </c>
      <c r="E41" s="70"/>
      <c r="F41" s="74"/>
      <c r="G41" s="15"/>
      <c r="I41" s="15"/>
    </row>
    <row r="42" spans="1:9" x14ac:dyDescent="0.25">
      <c r="A42" s="15"/>
      <c r="B42" s="15" t="s">
        <v>9</v>
      </c>
      <c r="C42" s="20" t="s">
        <v>101</v>
      </c>
      <c r="D42" s="20" t="s">
        <v>217</v>
      </c>
      <c r="E42" s="70"/>
      <c r="F42" s="74"/>
      <c r="G42" s="15"/>
      <c r="H42" s="15"/>
      <c r="I42" s="15"/>
    </row>
    <row r="43" spans="1:9" x14ac:dyDescent="0.25">
      <c r="A43" s="15"/>
      <c r="B43" s="15" t="s">
        <v>10</v>
      </c>
      <c r="C43" s="20" t="s">
        <v>65</v>
      </c>
      <c r="D43" s="20" t="s">
        <v>117</v>
      </c>
      <c r="E43" s="70"/>
      <c r="F43" s="74"/>
      <c r="G43" s="15"/>
      <c r="I43" s="15"/>
    </row>
    <row r="44" spans="1:9" x14ac:dyDescent="0.25">
      <c r="A44" s="15"/>
      <c r="B44" s="15" t="s">
        <v>11</v>
      </c>
      <c r="C44" s="20" t="s">
        <v>267</v>
      </c>
      <c r="D44" s="20" t="s">
        <v>231</v>
      </c>
      <c r="E44" s="70"/>
      <c r="F44" s="74"/>
      <c r="G44" s="15"/>
      <c r="H44" s="15"/>
      <c r="I44" s="15"/>
    </row>
    <row r="45" spans="1:9" x14ac:dyDescent="0.25">
      <c r="A45" s="15"/>
      <c r="B45" s="49" t="s">
        <v>69</v>
      </c>
      <c r="C45" s="78"/>
      <c r="D45" s="114"/>
      <c r="E45" s="107" t="s">
        <v>61</v>
      </c>
      <c r="F45" s="99"/>
      <c r="G45" s="15"/>
      <c r="H45" s="15"/>
      <c r="I45" s="15"/>
    </row>
    <row r="46" spans="1:9" x14ac:dyDescent="0.25">
      <c r="A46" s="15"/>
      <c r="B46" s="15" t="s">
        <v>30</v>
      </c>
      <c r="C46" s="20" t="s">
        <v>62</v>
      </c>
      <c r="D46" s="20" t="s">
        <v>143</v>
      </c>
      <c r="E46" s="107"/>
      <c r="F46" s="99"/>
      <c r="G46" s="15"/>
      <c r="H46" s="15"/>
      <c r="I46" s="15"/>
    </row>
    <row r="47" spans="1:9" x14ac:dyDescent="0.25">
      <c r="A47" s="15"/>
      <c r="B47" s="15" t="s">
        <v>8</v>
      </c>
      <c r="C47" s="20" t="s">
        <v>62</v>
      </c>
      <c r="D47" s="20" t="s">
        <v>181</v>
      </c>
      <c r="E47" s="107"/>
      <c r="F47" s="99"/>
      <c r="G47" s="15"/>
      <c r="H47" s="15"/>
      <c r="I47" s="15"/>
    </row>
    <row r="48" spans="1:9" x14ac:dyDescent="0.25">
      <c r="A48" s="15"/>
      <c r="B48" s="15" t="s">
        <v>9</v>
      </c>
      <c r="C48" s="20" t="s">
        <v>62</v>
      </c>
      <c r="D48" s="20" t="s">
        <v>92</v>
      </c>
      <c r="E48" s="107"/>
      <c r="F48" s="99"/>
      <c r="G48" s="15"/>
      <c r="H48" s="15"/>
      <c r="I48" s="15"/>
    </row>
    <row r="49" spans="1:9" x14ac:dyDescent="0.25">
      <c r="A49" s="51" t="s">
        <v>144</v>
      </c>
      <c r="B49" s="51"/>
      <c r="C49" s="77"/>
      <c r="D49" s="113"/>
      <c r="E49" s="113"/>
      <c r="F49" s="111"/>
      <c r="G49" s="15"/>
      <c r="H49" s="15"/>
      <c r="I49" s="15"/>
    </row>
    <row r="50" spans="1:9" x14ac:dyDescent="0.25">
      <c r="A50" s="15"/>
      <c r="B50" s="49" t="s">
        <v>149</v>
      </c>
      <c r="C50" s="78"/>
      <c r="D50" s="114"/>
      <c r="E50" s="107"/>
      <c r="F50" s="99"/>
      <c r="G50" s="15"/>
      <c r="H50" s="15"/>
      <c r="I50" s="15"/>
    </row>
    <row r="51" spans="1:9" x14ac:dyDescent="0.25">
      <c r="A51" s="15"/>
      <c r="B51" s="15" t="s">
        <v>30</v>
      </c>
      <c r="C51" s="20" t="s">
        <v>152</v>
      </c>
      <c r="D51" s="20" t="s">
        <v>95</v>
      </c>
      <c r="E51" s="106"/>
      <c r="F51" s="99"/>
      <c r="G51" s="15"/>
      <c r="H51" s="15"/>
      <c r="I51" s="15"/>
    </row>
    <row r="52" spans="1:9" x14ac:dyDescent="0.25">
      <c r="A52" s="15"/>
      <c r="B52" s="15" t="s">
        <v>8</v>
      </c>
      <c r="C52" s="20" t="s">
        <v>165</v>
      </c>
      <c r="D52" s="20" t="s">
        <v>206</v>
      </c>
      <c r="E52" s="107"/>
      <c r="F52" s="99"/>
    </row>
    <row r="53" spans="1:9" x14ac:dyDescent="0.25">
      <c r="A53" s="15"/>
      <c r="B53" s="15" t="s">
        <v>9</v>
      </c>
      <c r="C53" s="20" t="s">
        <v>226</v>
      </c>
      <c r="D53" s="20" t="s">
        <v>207</v>
      </c>
      <c r="E53" s="106"/>
      <c r="F53" s="99"/>
    </row>
    <row r="54" spans="1:9" x14ac:dyDescent="0.25">
      <c r="A54" s="15"/>
      <c r="B54" s="15" t="s">
        <v>10</v>
      </c>
      <c r="C54" s="20" t="s">
        <v>167</v>
      </c>
      <c r="D54" s="20" t="s">
        <v>215</v>
      </c>
      <c r="E54" s="106"/>
      <c r="F54" s="99"/>
    </row>
    <row r="55" spans="1:9" x14ac:dyDescent="0.25">
      <c r="A55" s="15"/>
      <c r="B55" s="15" t="s">
        <v>11</v>
      </c>
      <c r="C55" s="20" t="s">
        <v>268</v>
      </c>
      <c r="D55" s="20" t="s">
        <v>150</v>
      </c>
      <c r="E55" s="107"/>
      <c r="F55" s="99"/>
    </row>
    <row r="56" spans="1:9" x14ac:dyDescent="0.25">
      <c r="A56" s="15"/>
      <c r="C56" s="86"/>
      <c r="D56" s="87"/>
    </row>
    <row r="57" spans="1:9" x14ac:dyDescent="0.25">
      <c r="A57" s="15"/>
    </row>
    <row r="58" spans="1:9" x14ac:dyDescent="0.25">
      <c r="A58" s="15"/>
      <c r="D58" s="117" t="s">
        <v>206</v>
      </c>
      <c r="E58" s="117" t="s">
        <v>272</v>
      </c>
    </row>
    <row r="59" spans="1:9" x14ac:dyDescent="0.25">
      <c r="A59" s="15"/>
      <c r="D59" s="117" t="s">
        <v>207</v>
      </c>
      <c r="E59" s="117" t="s">
        <v>273</v>
      </c>
    </row>
    <row r="60" spans="1:9" x14ac:dyDescent="0.25">
      <c r="A60" s="15"/>
      <c r="D60" s="117" t="s">
        <v>274</v>
      </c>
      <c r="E60" s="117" t="s">
        <v>275</v>
      </c>
    </row>
  </sheetData>
  <mergeCells count="4">
    <mergeCell ref="A1:B1"/>
    <mergeCell ref="E1:F1"/>
    <mergeCell ref="E19:F19"/>
    <mergeCell ref="E31:F31"/>
  </mergeCells>
  <pageMargins left="0.7" right="0.7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5099F4-15FF-485F-BB7C-0D6D65586F80}">
  <dimension ref="A1:W60"/>
  <sheetViews>
    <sheetView workbookViewId="0">
      <pane ySplit="1" topLeftCell="A11" activePane="bottomLeft" state="frozen"/>
      <selection pane="bottomLeft" activeCell="E43" sqref="E43"/>
    </sheetView>
  </sheetViews>
  <sheetFormatPr defaultRowHeight="15" x14ac:dyDescent="0.25"/>
  <cols>
    <col min="1" max="1" width="5.28515625" customWidth="1"/>
    <col min="2" max="2" width="29.140625" customWidth="1"/>
    <col min="3" max="3" width="29" style="1" customWidth="1"/>
    <col min="4" max="4" width="24.85546875" style="12" customWidth="1"/>
    <col min="5" max="5" width="10.42578125" style="62" customWidth="1"/>
    <col min="6" max="6" width="7.42578125" customWidth="1"/>
  </cols>
  <sheetData>
    <row r="1" spans="1:23" x14ac:dyDescent="0.25">
      <c r="A1" s="123" t="s">
        <v>4</v>
      </c>
      <c r="B1" s="123"/>
      <c r="C1" s="13" t="s">
        <v>0</v>
      </c>
      <c r="D1" s="14" t="s">
        <v>1</v>
      </c>
      <c r="E1" s="124" t="s">
        <v>2</v>
      </c>
      <c r="F1" s="124"/>
      <c r="G1" s="15"/>
      <c r="H1" s="15"/>
      <c r="I1" s="15"/>
    </row>
    <row r="2" spans="1:23" x14ac:dyDescent="0.25">
      <c r="A2" s="51" t="s">
        <v>3</v>
      </c>
      <c r="B2" s="51"/>
      <c r="C2" s="52"/>
      <c r="D2" s="77"/>
      <c r="E2" s="60"/>
      <c r="F2" s="51"/>
      <c r="G2" s="15"/>
      <c r="H2" s="15"/>
      <c r="I2" s="15"/>
    </row>
    <row r="3" spans="1:23" x14ac:dyDescent="0.25">
      <c r="A3" s="15"/>
      <c r="B3" s="15" t="s">
        <v>53</v>
      </c>
      <c r="C3" s="31">
        <v>4019</v>
      </c>
      <c r="D3" s="31">
        <v>19084</v>
      </c>
      <c r="E3" s="67">
        <f>SUM(C3:D3)</f>
        <v>23103</v>
      </c>
      <c r="F3" s="74" t="s">
        <v>86</v>
      </c>
      <c r="G3" s="15"/>
      <c r="H3" s="15"/>
      <c r="I3" s="15"/>
    </row>
    <row r="4" spans="1:23" x14ac:dyDescent="0.25">
      <c r="A4" s="15"/>
      <c r="B4" s="15" t="s">
        <v>22</v>
      </c>
      <c r="C4" s="31">
        <v>2563</v>
      </c>
      <c r="D4" s="31">
        <v>10592</v>
      </c>
      <c r="E4" s="67">
        <f>SUM(C4:D4)</f>
        <v>13155</v>
      </c>
      <c r="F4" s="74" t="s">
        <v>86</v>
      </c>
      <c r="G4" s="15"/>
      <c r="H4" s="15"/>
      <c r="I4" s="15"/>
    </row>
    <row r="5" spans="1:23" x14ac:dyDescent="0.25">
      <c r="A5" s="15"/>
      <c r="B5" s="15" t="s">
        <v>24</v>
      </c>
      <c r="C5" s="22">
        <v>0.60499999999999998</v>
      </c>
      <c r="D5" s="22">
        <v>0.51200000000000001</v>
      </c>
      <c r="E5" s="68">
        <f t="shared" ref="E5:E6" si="0">AVERAGE(C5:D5)</f>
        <v>0.5585</v>
      </c>
      <c r="F5" s="74" t="s">
        <v>87</v>
      </c>
      <c r="G5" s="15"/>
      <c r="H5" s="15"/>
      <c r="I5" s="15"/>
    </row>
    <row r="6" spans="1:23" x14ac:dyDescent="0.25">
      <c r="A6" s="15"/>
      <c r="B6" s="15" t="s">
        <v>25</v>
      </c>
      <c r="C6" s="22">
        <v>0.39500000000000002</v>
      </c>
      <c r="D6" s="22">
        <v>0.48799999999999999</v>
      </c>
      <c r="E6" s="68">
        <f t="shared" si="0"/>
        <v>0.4415</v>
      </c>
      <c r="F6" s="74" t="s">
        <v>87</v>
      </c>
      <c r="G6" s="44"/>
      <c r="H6" s="15"/>
      <c r="I6" s="15"/>
    </row>
    <row r="7" spans="1:23" x14ac:dyDescent="0.25">
      <c r="A7" s="15"/>
      <c r="B7" s="15" t="s">
        <v>23</v>
      </c>
      <c r="C7" s="31">
        <v>22445</v>
      </c>
      <c r="D7" s="31">
        <v>43269</v>
      </c>
      <c r="E7" s="67">
        <f>SUM(C7:D7)</f>
        <v>65714</v>
      </c>
      <c r="F7" s="74" t="s">
        <v>86</v>
      </c>
      <c r="G7" s="15"/>
      <c r="H7" s="15"/>
      <c r="I7" s="15"/>
    </row>
    <row r="8" spans="1:23" x14ac:dyDescent="0.25">
      <c r="A8" s="15"/>
      <c r="B8" s="15" t="s">
        <v>17</v>
      </c>
      <c r="C8" s="20">
        <v>5.58</v>
      </c>
      <c r="D8" s="20">
        <v>2.27</v>
      </c>
      <c r="E8" s="69">
        <f>AVERAGE(C8:D8)</f>
        <v>3.9249999999999998</v>
      </c>
      <c r="F8" s="74" t="s">
        <v>87</v>
      </c>
      <c r="G8" s="15"/>
      <c r="H8" s="15"/>
      <c r="I8" s="15"/>
    </row>
    <row r="9" spans="1:23" x14ac:dyDescent="0.25">
      <c r="A9" s="15"/>
      <c r="B9" s="15" t="s">
        <v>18</v>
      </c>
      <c r="C9" s="20" t="s">
        <v>280</v>
      </c>
      <c r="D9" s="32" t="s">
        <v>281</v>
      </c>
      <c r="E9" s="40" t="s">
        <v>282</v>
      </c>
      <c r="F9" s="73" t="s">
        <v>87</v>
      </c>
      <c r="G9" s="15">
        <f>(((5*60)+7)+143)/60</f>
        <v>7.5</v>
      </c>
      <c r="H9" s="15"/>
      <c r="I9" s="15"/>
    </row>
    <row r="10" spans="1:23" x14ac:dyDescent="0.25">
      <c r="A10" s="15"/>
      <c r="B10" s="15" t="s">
        <v>16</v>
      </c>
      <c r="C10" s="22">
        <v>0.53169999999999995</v>
      </c>
      <c r="D10" s="22">
        <v>0.53310000000000002</v>
      </c>
      <c r="E10" s="68">
        <f t="shared" ref="E10" si="1">AVERAGE(C10:D10)</f>
        <v>0.53239999999999998</v>
      </c>
      <c r="F10" s="74" t="s">
        <v>87</v>
      </c>
      <c r="G10" s="15">
        <f>G9/2</f>
        <v>3.75</v>
      </c>
      <c r="H10" s="15"/>
      <c r="I10" s="15"/>
    </row>
    <row r="11" spans="1:23" x14ac:dyDescent="0.25">
      <c r="A11" s="15"/>
      <c r="B11" s="15" t="s">
        <v>40</v>
      </c>
      <c r="C11" s="20" t="s">
        <v>37</v>
      </c>
      <c r="D11" s="20" t="s">
        <v>37</v>
      </c>
      <c r="E11" s="70" t="s">
        <v>37</v>
      </c>
      <c r="F11" s="74"/>
      <c r="G11" s="15">
        <f>60*0.75</f>
        <v>45</v>
      </c>
      <c r="H11" s="15"/>
      <c r="I11" s="15"/>
    </row>
    <row r="12" spans="1:23" x14ac:dyDescent="0.25">
      <c r="A12" s="15"/>
      <c r="B12" s="15" t="s">
        <v>8</v>
      </c>
      <c r="C12" s="20" t="s">
        <v>240</v>
      </c>
      <c r="D12" s="20" t="s">
        <v>38</v>
      </c>
      <c r="E12" s="107"/>
      <c r="F12" s="99"/>
      <c r="G12" s="15"/>
      <c r="H12" s="15"/>
      <c r="I12" s="15"/>
      <c r="W12" t="s">
        <v>102</v>
      </c>
    </row>
    <row r="13" spans="1:23" x14ac:dyDescent="0.25">
      <c r="A13" s="15"/>
      <c r="B13" s="15" t="s">
        <v>9</v>
      </c>
      <c r="C13" s="20" t="s">
        <v>219</v>
      </c>
      <c r="D13" s="20" t="s">
        <v>39</v>
      </c>
      <c r="E13" s="107"/>
      <c r="F13" s="99"/>
      <c r="G13" s="15"/>
    </row>
    <row r="14" spans="1:23" x14ac:dyDescent="0.25">
      <c r="A14" s="15"/>
      <c r="B14" s="15" t="s">
        <v>41</v>
      </c>
      <c r="C14" s="20" t="s">
        <v>56</v>
      </c>
      <c r="D14" s="20" t="s">
        <v>56</v>
      </c>
      <c r="E14" s="70" t="s">
        <v>56</v>
      </c>
      <c r="F14" s="99"/>
      <c r="G14" s="15"/>
    </row>
    <row r="15" spans="1:23" x14ac:dyDescent="0.25">
      <c r="A15" s="15"/>
      <c r="B15" s="15" t="s">
        <v>8</v>
      </c>
      <c r="C15" s="20" t="s">
        <v>147</v>
      </c>
      <c r="D15" s="20" t="s">
        <v>57</v>
      </c>
      <c r="E15" s="107"/>
      <c r="F15" s="99"/>
      <c r="G15" s="15"/>
    </row>
    <row r="16" spans="1:23" x14ac:dyDescent="0.25">
      <c r="A16" s="15"/>
      <c r="B16" s="15" t="s">
        <v>9</v>
      </c>
      <c r="C16" s="20" t="s">
        <v>132</v>
      </c>
      <c r="D16" s="20" t="s">
        <v>132</v>
      </c>
      <c r="E16" s="107"/>
      <c r="F16" s="99"/>
      <c r="G16" s="15"/>
      <c r="H16" s="41"/>
      <c r="I16" s="41"/>
    </row>
    <row r="17" spans="1:9" x14ac:dyDescent="0.25">
      <c r="A17" s="15"/>
      <c r="B17" s="15" t="s">
        <v>10</v>
      </c>
      <c r="C17" s="20" t="s">
        <v>60</v>
      </c>
      <c r="D17" s="20" t="s">
        <v>59</v>
      </c>
      <c r="E17" s="107"/>
      <c r="F17" s="99"/>
      <c r="G17" s="15"/>
      <c r="H17" s="42"/>
      <c r="I17" s="42"/>
    </row>
    <row r="18" spans="1:9" x14ac:dyDescent="0.25">
      <c r="A18" s="15"/>
      <c r="B18" s="15" t="s">
        <v>11</v>
      </c>
      <c r="C18" s="20" t="s">
        <v>57</v>
      </c>
      <c r="D18" s="20" t="s">
        <v>58</v>
      </c>
      <c r="E18" s="107"/>
      <c r="F18" s="99"/>
      <c r="G18" s="15"/>
      <c r="H18" s="42"/>
      <c r="I18" s="42"/>
    </row>
    <row r="19" spans="1:9" x14ac:dyDescent="0.25">
      <c r="A19" s="15"/>
      <c r="B19" s="15" t="s">
        <v>27</v>
      </c>
      <c r="C19" s="20" t="s">
        <v>52</v>
      </c>
      <c r="D19" s="20" t="s">
        <v>52</v>
      </c>
      <c r="E19" s="127" t="s">
        <v>52</v>
      </c>
      <c r="F19" s="127"/>
      <c r="G19" s="15"/>
      <c r="H19" s="42"/>
      <c r="I19" s="42"/>
    </row>
    <row r="20" spans="1:9" x14ac:dyDescent="0.25">
      <c r="A20" s="15"/>
      <c r="B20" s="15" t="s">
        <v>28</v>
      </c>
      <c r="C20" s="20" t="s">
        <v>29</v>
      </c>
      <c r="D20" s="20" t="s">
        <v>29</v>
      </c>
      <c r="E20" s="73"/>
      <c r="F20" s="73"/>
      <c r="G20" s="15"/>
      <c r="H20" s="42"/>
      <c r="I20" s="42"/>
    </row>
    <row r="21" spans="1:9" x14ac:dyDescent="0.25">
      <c r="A21" s="15"/>
      <c r="B21" s="15" t="s">
        <v>98</v>
      </c>
      <c r="C21" s="22">
        <v>0.51800000000000002</v>
      </c>
      <c r="D21" s="22">
        <v>0.55959999999999999</v>
      </c>
      <c r="E21" s="95">
        <f>SUM(C21:D21)/2</f>
        <v>0.53879999999999995</v>
      </c>
      <c r="F21" s="74"/>
      <c r="G21" s="15"/>
      <c r="H21" s="42"/>
      <c r="I21" s="42"/>
    </row>
    <row r="22" spans="1:9" x14ac:dyDescent="0.25">
      <c r="A22" s="15"/>
      <c r="B22" s="15" t="s">
        <v>99</v>
      </c>
      <c r="C22" s="22">
        <v>0.23139999999999999</v>
      </c>
      <c r="D22" s="22">
        <v>0.27260000000000001</v>
      </c>
      <c r="E22" s="72"/>
      <c r="F22" s="74"/>
      <c r="G22" s="15"/>
      <c r="H22" s="42"/>
      <c r="I22" s="42"/>
    </row>
    <row r="23" spans="1:9" x14ac:dyDescent="0.25">
      <c r="A23" s="15"/>
      <c r="B23" s="15" t="s">
        <v>45</v>
      </c>
      <c r="C23" s="20" t="s">
        <v>46</v>
      </c>
      <c r="D23" s="22" t="s">
        <v>46</v>
      </c>
      <c r="E23" s="70" t="s">
        <v>46</v>
      </c>
      <c r="F23" s="74"/>
      <c r="G23" s="15"/>
      <c r="H23" s="42"/>
      <c r="I23" s="42"/>
    </row>
    <row r="24" spans="1:9" x14ac:dyDescent="0.25">
      <c r="A24" s="15"/>
      <c r="B24" s="15" t="s">
        <v>81</v>
      </c>
      <c r="C24" s="22">
        <v>0.54320000000000002</v>
      </c>
      <c r="D24" s="22">
        <v>0.4894</v>
      </c>
      <c r="E24" s="68">
        <f>AVERAGE(C24:D24)</f>
        <v>0.51629999999999998</v>
      </c>
      <c r="F24" s="74" t="s">
        <v>87</v>
      </c>
      <c r="G24" s="15"/>
      <c r="H24" s="42"/>
      <c r="I24" s="42"/>
    </row>
    <row r="25" spans="1:9" x14ac:dyDescent="0.25">
      <c r="A25" s="51" t="s">
        <v>148</v>
      </c>
      <c r="B25" s="51"/>
      <c r="C25" s="75"/>
      <c r="D25" s="75"/>
      <c r="E25" s="110"/>
      <c r="F25" s="111"/>
      <c r="G25" s="15"/>
      <c r="H25" s="15"/>
      <c r="I25" s="15"/>
    </row>
    <row r="26" spans="1:9" x14ac:dyDescent="0.25">
      <c r="A26" s="15"/>
      <c r="B26" s="49" t="s">
        <v>108</v>
      </c>
      <c r="C26" s="76"/>
      <c r="D26" s="76"/>
      <c r="E26" s="70" t="s">
        <v>94</v>
      </c>
      <c r="F26" s="74"/>
      <c r="G26" s="15"/>
      <c r="H26" s="15"/>
      <c r="I26" s="15"/>
    </row>
    <row r="27" spans="1:9" x14ac:dyDescent="0.25">
      <c r="A27" s="15"/>
      <c r="B27" s="15" t="s">
        <v>78</v>
      </c>
      <c r="C27" s="22">
        <v>0.7641</v>
      </c>
      <c r="D27" s="22">
        <v>0.72640000000000005</v>
      </c>
      <c r="E27" s="68">
        <f t="shared" ref="E27:E29" si="2">AVERAGE(C27:D27)</f>
        <v>0.74524999999999997</v>
      </c>
      <c r="F27" s="74" t="s">
        <v>87</v>
      </c>
      <c r="G27" s="15"/>
      <c r="H27" s="15"/>
      <c r="I27" s="15"/>
    </row>
    <row r="28" spans="1:9" x14ac:dyDescent="0.25">
      <c r="A28" s="15"/>
      <c r="B28" s="15" t="s">
        <v>79</v>
      </c>
      <c r="C28" s="22">
        <v>0.22370000000000001</v>
      </c>
      <c r="D28" s="22">
        <v>0.25829999999999997</v>
      </c>
      <c r="E28" s="68">
        <f t="shared" si="2"/>
        <v>0.24099999999999999</v>
      </c>
      <c r="F28" s="74" t="s">
        <v>87</v>
      </c>
      <c r="G28" s="15"/>
      <c r="H28" s="15"/>
      <c r="I28" s="15"/>
    </row>
    <row r="29" spans="1:9" x14ac:dyDescent="0.25">
      <c r="A29" s="15"/>
      <c r="B29" s="15" t="s">
        <v>80</v>
      </c>
      <c r="C29" s="22">
        <v>1.2200000000000001E-2</v>
      </c>
      <c r="D29" s="22">
        <v>1.52E-2</v>
      </c>
      <c r="E29" s="68">
        <f t="shared" si="2"/>
        <v>1.37E-2</v>
      </c>
      <c r="F29" s="74" t="s">
        <v>87</v>
      </c>
      <c r="G29" s="15"/>
      <c r="H29" s="15"/>
      <c r="I29" s="15"/>
    </row>
    <row r="30" spans="1:9" x14ac:dyDescent="0.25">
      <c r="A30" s="51" t="s">
        <v>114</v>
      </c>
      <c r="B30" s="51"/>
      <c r="C30" s="77"/>
      <c r="D30" s="77"/>
      <c r="E30" s="113"/>
      <c r="F30" s="111"/>
      <c r="G30" s="15"/>
      <c r="H30" s="15"/>
      <c r="I30" s="15"/>
    </row>
    <row r="31" spans="1:9" x14ac:dyDescent="0.25">
      <c r="A31" s="15"/>
      <c r="B31" s="15" t="s">
        <v>34</v>
      </c>
      <c r="C31" s="20" t="s">
        <v>35</v>
      </c>
      <c r="D31" s="20" t="s">
        <v>35</v>
      </c>
      <c r="E31" s="128" t="s">
        <v>35</v>
      </c>
      <c r="F31" s="128"/>
      <c r="G31" s="15"/>
      <c r="H31" s="15"/>
      <c r="I31" s="15"/>
    </row>
    <row r="32" spans="1:9" x14ac:dyDescent="0.25">
      <c r="A32" s="15"/>
      <c r="B32" s="15" t="s">
        <v>36</v>
      </c>
      <c r="C32" s="20">
        <v>2264</v>
      </c>
      <c r="D32" s="20">
        <v>12470</v>
      </c>
      <c r="E32" s="70">
        <f>SUM(C32:D32)</f>
        <v>14734</v>
      </c>
      <c r="F32" s="74" t="s">
        <v>86</v>
      </c>
      <c r="G32" s="15"/>
      <c r="H32" s="15"/>
      <c r="I32" s="15"/>
    </row>
    <row r="33" spans="1:9" x14ac:dyDescent="0.25">
      <c r="A33" s="51" t="s">
        <v>6</v>
      </c>
      <c r="B33" s="51"/>
      <c r="C33" s="77"/>
      <c r="D33" s="77"/>
      <c r="E33" s="113"/>
      <c r="F33" s="111"/>
      <c r="G33" s="15"/>
      <c r="H33" s="15"/>
      <c r="I33" s="15"/>
    </row>
    <row r="34" spans="1:9" x14ac:dyDescent="0.25">
      <c r="A34" s="15"/>
      <c r="B34" s="49" t="s">
        <v>20</v>
      </c>
      <c r="C34" s="78"/>
      <c r="D34" s="78"/>
      <c r="E34" s="70" t="s">
        <v>271</v>
      </c>
      <c r="F34" s="74"/>
      <c r="G34" s="15"/>
      <c r="H34" s="15"/>
      <c r="I34" s="15"/>
    </row>
    <row r="35" spans="1:9" x14ac:dyDescent="0.25">
      <c r="A35" s="15"/>
      <c r="B35" s="15" t="s">
        <v>13</v>
      </c>
      <c r="C35" s="20">
        <v>1332</v>
      </c>
      <c r="D35" s="20">
        <v>5781</v>
      </c>
      <c r="E35" s="70">
        <f>SUM(C35:D35)</f>
        <v>7113</v>
      </c>
      <c r="F35" s="74" t="s">
        <v>86</v>
      </c>
      <c r="G35" s="15"/>
      <c r="H35" s="15"/>
      <c r="I35" s="15"/>
    </row>
    <row r="36" spans="1:9" x14ac:dyDescent="0.25">
      <c r="A36" s="15"/>
      <c r="B36" s="15" t="s">
        <v>12</v>
      </c>
      <c r="C36" s="20">
        <v>967</v>
      </c>
      <c r="D36" s="20">
        <v>5455</v>
      </c>
      <c r="E36" s="70">
        <f t="shared" ref="E36:E38" si="3">SUM(C36:D36)</f>
        <v>6422</v>
      </c>
      <c r="F36" s="74" t="s">
        <v>86</v>
      </c>
      <c r="G36" s="15"/>
      <c r="H36" s="15"/>
      <c r="I36" s="15"/>
    </row>
    <row r="37" spans="1:9" x14ac:dyDescent="0.25">
      <c r="A37" s="15"/>
      <c r="B37" s="15" t="s">
        <v>14</v>
      </c>
      <c r="C37" s="20">
        <v>1</v>
      </c>
      <c r="D37" s="20">
        <v>102</v>
      </c>
      <c r="E37" s="70">
        <f t="shared" si="3"/>
        <v>103</v>
      </c>
      <c r="F37" s="74" t="s">
        <v>86</v>
      </c>
      <c r="G37" s="15"/>
      <c r="H37" s="15"/>
      <c r="I37" s="15"/>
    </row>
    <row r="38" spans="1:9" x14ac:dyDescent="0.25">
      <c r="A38" s="15"/>
      <c r="B38" s="15" t="s">
        <v>15</v>
      </c>
      <c r="C38" s="20">
        <v>1719</v>
      </c>
      <c r="D38" s="14">
        <v>7745</v>
      </c>
      <c r="E38" s="70">
        <f t="shared" si="3"/>
        <v>9464</v>
      </c>
      <c r="F38" s="74" t="s">
        <v>86</v>
      </c>
      <c r="G38" s="15"/>
      <c r="H38" s="15"/>
      <c r="I38" s="15"/>
    </row>
    <row r="39" spans="1:9" x14ac:dyDescent="0.25">
      <c r="A39" s="15"/>
      <c r="B39" s="49" t="s">
        <v>70</v>
      </c>
      <c r="C39" s="78"/>
      <c r="D39" s="78"/>
      <c r="E39" s="107"/>
      <c r="F39" s="99"/>
      <c r="G39" s="15"/>
      <c r="H39" s="15"/>
      <c r="I39" s="15"/>
    </row>
    <row r="40" spans="1:9" x14ac:dyDescent="0.25">
      <c r="A40" s="15"/>
      <c r="B40" s="15" t="s">
        <v>30</v>
      </c>
      <c r="C40" s="20" t="s">
        <v>225</v>
      </c>
      <c r="D40" s="20" t="s">
        <v>65</v>
      </c>
      <c r="E40" s="107"/>
      <c r="F40" s="99"/>
      <c r="G40" s="15"/>
      <c r="H40" s="15"/>
      <c r="I40" s="15"/>
    </row>
    <row r="41" spans="1:9" x14ac:dyDescent="0.25">
      <c r="A41" s="15"/>
      <c r="B41" s="15" t="s">
        <v>8</v>
      </c>
      <c r="C41" s="20" t="s">
        <v>1</v>
      </c>
      <c r="D41" s="20" t="s">
        <v>117</v>
      </c>
      <c r="E41" s="107"/>
      <c r="F41" s="99"/>
      <c r="G41" s="15"/>
      <c r="H41" s="15"/>
      <c r="I41" s="15"/>
    </row>
    <row r="42" spans="1:9" x14ac:dyDescent="0.25">
      <c r="A42" s="15"/>
      <c r="B42" s="15" t="s">
        <v>9</v>
      </c>
      <c r="C42" s="20" t="s">
        <v>65</v>
      </c>
      <c r="D42" s="20" t="s">
        <v>217</v>
      </c>
      <c r="E42" s="107"/>
      <c r="F42" s="99"/>
      <c r="G42" s="15"/>
      <c r="H42" s="15"/>
      <c r="I42" s="15"/>
    </row>
    <row r="43" spans="1:9" x14ac:dyDescent="0.25">
      <c r="A43" s="15"/>
      <c r="B43" s="15" t="s">
        <v>10</v>
      </c>
      <c r="C43" s="20" t="s">
        <v>267</v>
      </c>
      <c r="D43" s="20" t="s">
        <v>0</v>
      </c>
      <c r="E43" s="107"/>
      <c r="F43" s="99"/>
      <c r="G43" s="15"/>
      <c r="I43" s="15"/>
    </row>
    <row r="44" spans="1:9" x14ac:dyDescent="0.25">
      <c r="A44" s="15"/>
      <c r="B44" s="15" t="s">
        <v>11</v>
      </c>
      <c r="C44" s="20" t="s">
        <v>266</v>
      </c>
      <c r="D44" s="20" t="s">
        <v>231</v>
      </c>
      <c r="E44" s="107"/>
      <c r="F44" s="99"/>
      <c r="G44" s="15"/>
      <c r="H44" s="15"/>
      <c r="I44" s="15"/>
    </row>
    <row r="45" spans="1:9" x14ac:dyDescent="0.25">
      <c r="A45" s="15"/>
      <c r="B45" s="49" t="s">
        <v>69</v>
      </c>
      <c r="C45" s="78"/>
      <c r="D45" s="78"/>
      <c r="E45" s="70" t="s">
        <v>61</v>
      </c>
      <c r="F45" s="99"/>
      <c r="G45" s="15"/>
      <c r="H45" s="15"/>
      <c r="I45" s="15"/>
    </row>
    <row r="46" spans="1:9" x14ac:dyDescent="0.25">
      <c r="A46" s="15"/>
      <c r="B46" s="15" t="s">
        <v>30</v>
      </c>
      <c r="C46" s="20" t="s">
        <v>143</v>
      </c>
      <c r="D46" s="20" t="s">
        <v>143</v>
      </c>
      <c r="E46" s="107"/>
      <c r="F46" s="99"/>
      <c r="G46" s="15"/>
      <c r="H46" s="15"/>
      <c r="I46" s="15"/>
    </row>
    <row r="47" spans="1:9" x14ac:dyDescent="0.25">
      <c r="A47" s="15"/>
      <c r="B47" s="15" t="s">
        <v>8</v>
      </c>
      <c r="C47" s="20" t="s">
        <v>62</v>
      </c>
      <c r="D47" s="20" t="s">
        <v>181</v>
      </c>
      <c r="E47" s="107"/>
      <c r="F47" s="99"/>
      <c r="G47" s="15"/>
      <c r="H47" s="15"/>
      <c r="I47" s="15"/>
    </row>
    <row r="48" spans="1:9" x14ac:dyDescent="0.25">
      <c r="A48" s="15"/>
      <c r="B48" s="15" t="s">
        <v>9</v>
      </c>
      <c r="C48" s="20" t="s">
        <v>62</v>
      </c>
      <c r="D48" s="20" t="s">
        <v>32</v>
      </c>
      <c r="E48" s="107"/>
      <c r="F48" s="99"/>
      <c r="G48" s="15"/>
      <c r="H48" s="15"/>
      <c r="I48" s="15"/>
    </row>
    <row r="49" spans="1:9" x14ac:dyDescent="0.25">
      <c r="A49" s="51" t="s">
        <v>144</v>
      </c>
      <c r="B49" s="51"/>
      <c r="C49" s="77"/>
      <c r="D49" s="77"/>
      <c r="E49" s="113"/>
      <c r="F49" s="111"/>
      <c r="G49" s="15"/>
      <c r="H49" s="15"/>
      <c r="I49" s="15"/>
    </row>
    <row r="50" spans="1:9" x14ac:dyDescent="0.25">
      <c r="A50" s="15"/>
      <c r="B50" s="49" t="s">
        <v>149</v>
      </c>
      <c r="C50" s="78"/>
      <c r="D50" s="78"/>
      <c r="E50" s="107"/>
      <c r="F50" s="99"/>
      <c r="G50" s="15"/>
      <c r="H50" s="15"/>
      <c r="I50" s="15"/>
    </row>
    <row r="51" spans="1:9" x14ac:dyDescent="0.25">
      <c r="A51" s="15"/>
      <c r="B51" s="15" t="s">
        <v>30</v>
      </c>
      <c r="C51" s="20" t="s">
        <v>165</v>
      </c>
      <c r="D51" s="20" t="s">
        <v>206</v>
      </c>
      <c r="E51" s="106"/>
      <c r="F51" s="99"/>
      <c r="G51" s="15"/>
      <c r="H51" s="15"/>
      <c r="I51" s="15"/>
    </row>
    <row r="52" spans="1:9" x14ac:dyDescent="0.25">
      <c r="A52" s="15"/>
      <c r="B52" s="15" t="s">
        <v>8</v>
      </c>
      <c r="C52" s="20" t="s">
        <v>152</v>
      </c>
      <c r="D52" s="89" t="s">
        <v>95</v>
      </c>
      <c r="E52" s="107"/>
      <c r="F52" s="99"/>
    </row>
    <row r="53" spans="1:9" x14ac:dyDescent="0.25">
      <c r="A53" s="15"/>
      <c r="B53" s="15" t="s">
        <v>9</v>
      </c>
      <c r="C53" s="20" t="s">
        <v>173</v>
      </c>
      <c r="D53" s="20" t="s">
        <v>207</v>
      </c>
      <c r="E53" s="106"/>
      <c r="F53" s="99"/>
    </row>
    <row r="54" spans="1:9" x14ac:dyDescent="0.25">
      <c r="A54" s="15"/>
      <c r="B54" s="15" t="s">
        <v>10</v>
      </c>
      <c r="C54" s="20" t="s">
        <v>226</v>
      </c>
      <c r="D54" s="20" t="s">
        <v>150</v>
      </c>
      <c r="E54" s="106"/>
      <c r="F54" s="99"/>
    </row>
    <row r="55" spans="1:9" x14ac:dyDescent="0.25">
      <c r="A55" s="15"/>
      <c r="B55" s="15" t="s">
        <v>11</v>
      </c>
      <c r="C55" s="20" t="s">
        <v>268</v>
      </c>
      <c r="D55" s="20" t="s">
        <v>215</v>
      </c>
      <c r="E55" s="107"/>
      <c r="F55" s="99"/>
    </row>
    <row r="56" spans="1:9" x14ac:dyDescent="0.25">
      <c r="A56" s="15"/>
      <c r="C56" s="86"/>
      <c r="D56" s="87"/>
    </row>
    <row r="57" spans="1:9" x14ac:dyDescent="0.25">
      <c r="A57" s="15"/>
    </row>
    <row r="58" spans="1:9" x14ac:dyDescent="0.25">
      <c r="A58" s="15"/>
      <c r="D58" s="117" t="s">
        <v>206</v>
      </c>
      <c r="E58" s="117" t="s">
        <v>272</v>
      </c>
    </row>
    <row r="59" spans="1:9" x14ac:dyDescent="0.25">
      <c r="A59" s="15"/>
      <c r="D59" s="117" t="s">
        <v>207</v>
      </c>
      <c r="E59" s="117" t="s">
        <v>273</v>
      </c>
    </row>
    <row r="60" spans="1:9" x14ac:dyDescent="0.25">
      <c r="A60" s="15"/>
      <c r="D60" s="117" t="s">
        <v>274</v>
      </c>
      <c r="E60" s="117" t="s">
        <v>275</v>
      </c>
    </row>
  </sheetData>
  <mergeCells count="4">
    <mergeCell ref="A1:B1"/>
    <mergeCell ref="E1:F1"/>
    <mergeCell ref="E19:F19"/>
    <mergeCell ref="E31:F31"/>
  </mergeCells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155B7A-F591-45A9-A6F0-D9D36EAD3209}">
  <dimension ref="A1:W60"/>
  <sheetViews>
    <sheetView workbookViewId="0">
      <pane ySplit="1" topLeftCell="A2" activePane="bottomLeft" state="frozen"/>
      <selection pane="bottomLeft" activeCell="C27" sqref="C27:E29"/>
    </sheetView>
  </sheetViews>
  <sheetFormatPr defaultRowHeight="15" x14ac:dyDescent="0.25"/>
  <cols>
    <col min="1" max="1" width="5.28515625" customWidth="1"/>
    <col min="2" max="2" width="29.140625" customWidth="1"/>
    <col min="3" max="3" width="29" style="1" customWidth="1"/>
    <col min="4" max="4" width="24.85546875" style="12" customWidth="1"/>
    <col min="5" max="5" width="10.42578125" style="62" customWidth="1"/>
    <col min="6" max="6" width="7.42578125" customWidth="1"/>
  </cols>
  <sheetData>
    <row r="1" spans="1:23" x14ac:dyDescent="0.25">
      <c r="A1" s="123" t="s">
        <v>4</v>
      </c>
      <c r="B1" s="123"/>
      <c r="C1" s="13" t="s">
        <v>0</v>
      </c>
      <c r="D1" s="14" t="s">
        <v>1</v>
      </c>
      <c r="E1" s="124" t="s">
        <v>2</v>
      </c>
      <c r="F1" s="124"/>
      <c r="G1" s="15"/>
      <c r="H1" s="15"/>
      <c r="I1" s="15"/>
    </row>
    <row r="2" spans="1:23" x14ac:dyDescent="0.25">
      <c r="A2" s="51" t="s">
        <v>3</v>
      </c>
      <c r="B2" s="51"/>
      <c r="C2" s="52"/>
      <c r="D2" s="52"/>
      <c r="E2" s="60"/>
      <c r="F2" s="51"/>
      <c r="G2" s="15"/>
      <c r="H2" s="15"/>
      <c r="I2" s="15"/>
    </row>
    <row r="3" spans="1:23" x14ac:dyDescent="0.25">
      <c r="A3" s="15"/>
      <c r="B3" s="15" t="s">
        <v>53</v>
      </c>
      <c r="C3" s="31">
        <v>3296</v>
      </c>
      <c r="D3" s="31">
        <v>13978</v>
      </c>
      <c r="E3" s="67">
        <f>SUM(C3:D3)</f>
        <v>17274</v>
      </c>
      <c r="F3" s="74" t="s">
        <v>86</v>
      </c>
      <c r="G3" s="15"/>
      <c r="H3" s="15"/>
      <c r="I3" s="15"/>
    </row>
    <row r="4" spans="1:23" x14ac:dyDescent="0.25">
      <c r="A4" s="15"/>
      <c r="B4" s="15" t="s">
        <v>22</v>
      </c>
      <c r="C4" s="31">
        <v>2120</v>
      </c>
      <c r="D4" s="31">
        <v>7347</v>
      </c>
      <c r="E4" s="67">
        <f>SUM(C4:D4)</f>
        <v>9467</v>
      </c>
      <c r="F4" s="74" t="s">
        <v>86</v>
      </c>
      <c r="G4" s="15"/>
      <c r="H4" s="15"/>
      <c r="I4" s="15"/>
    </row>
    <row r="5" spans="1:23" x14ac:dyDescent="0.25">
      <c r="A5" s="15"/>
      <c r="B5" s="15" t="s">
        <v>24</v>
      </c>
      <c r="C5" s="22">
        <v>0.60499999999999998</v>
      </c>
      <c r="D5" s="22">
        <v>0.46600000000000003</v>
      </c>
      <c r="E5" s="68">
        <f t="shared" ref="E5:E6" si="0">AVERAGE(C5:D5)</f>
        <v>0.53549999999999998</v>
      </c>
      <c r="F5" s="74" t="s">
        <v>87</v>
      </c>
      <c r="G5" s="15"/>
      <c r="H5" s="15"/>
      <c r="I5" s="15"/>
    </row>
    <row r="6" spans="1:23" x14ac:dyDescent="0.25">
      <c r="A6" s="15"/>
      <c r="B6" s="15" t="s">
        <v>25</v>
      </c>
      <c r="C6" s="22">
        <v>0.39500000000000002</v>
      </c>
      <c r="D6" s="22">
        <v>0.53400000000000003</v>
      </c>
      <c r="E6" s="68">
        <f t="shared" si="0"/>
        <v>0.46450000000000002</v>
      </c>
      <c r="F6" s="74" t="s">
        <v>87</v>
      </c>
      <c r="G6" s="44"/>
      <c r="H6" s="15"/>
      <c r="I6" s="15"/>
    </row>
    <row r="7" spans="1:23" x14ac:dyDescent="0.25">
      <c r="A7" s="15"/>
      <c r="B7" s="15" t="s">
        <v>23</v>
      </c>
      <c r="C7" s="31">
        <v>18712</v>
      </c>
      <c r="D7" s="31">
        <v>34598</v>
      </c>
      <c r="E7" s="67">
        <f>SUM(C7:D7)</f>
        <v>53310</v>
      </c>
      <c r="F7" s="74" t="s">
        <v>86</v>
      </c>
      <c r="G7" s="15"/>
      <c r="H7" s="15"/>
      <c r="I7" s="15"/>
    </row>
    <row r="8" spans="1:23" x14ac:dyDescent="0.25">
      <c r="A8" s="15"/>
      <c r="B8" s="15" t="s">
        <v>17</v>
      </c>
      <c r="C8" s="20">
        <v>5.68</v>
      </c>
      <c r="D8" s="20">
        <v>2.48</v>
      </c>
      <c r="E8" s="69">
        <f>AVERAGE(C8:D8)</f>
        <v>4.08</v>
      </c>
      <c r="F8" s="74" t="s">
        <v>87</v>
      </c>
      <c r="G8" s="15"/>
      <c r="H8" s="15"/>
      <c r="I8" s="15"/>
    </row>
    <row r="9" spans="1:23" x14ac:dyDescent="0.25">
      <c r="A9" s="15"/>
      <c r="B9" s="15" t="s">
        <v>18</v>
      </c>
      <c r="C9" s="20" t="s">
        <v>276</v>
      </c>
      <c r="D9" s="32" t="s">
        <v>218</v>
      </c>
      <c r="E9" s="40" t="s">
        <v>278</v>
      </c>
      <c r="F9" s="73" t="s">
        <v>87</v>
      </c>
      <c r="G9" s="15">
        <f>(((4*60)+55)+167)/60</f>
        <v>7.7</v>
      </c>
      <c r="H9" s="15"/>
      <c r="I9" s="15"/>
    </row>
    <row r="10" spans="1:23" x14ac:dyDescent="0.25">
      <c r="A10" s="15"/>
      <c r="B10" s="15" t="s">
        <v>16</v>
      </c>
      <c r="C10" s="22">
        <v>0.56069999999999998</v>
      </c>
      <c r="D10" s="22">
        <v>0.49309999999999998</v>
      </c>
      <c r="E10" s="68">
        <f t="shared" ref="E10" si="1">AVERAGE(C10:D10)</f>
        <v>0.52689999999999992</v>
      </c>
      <c r="F10" s="74" t="s">
        <v>87</v>
      </c>
      <c r="G10" s="15">
        <f>G9/2</f>
        <v>3.85</v>
      </c>
      <c r="H10" s="15"/>
      <c r="I10" s="15"/>
    </row>
    <row r="11" spans="1:23" x14ac:dyDescent="0.25">
      <c r="A11" s="15"/>
      <c r="B11" s="15" t="s">
        <v>40</v>
      </c>
      <c r="C11" s="20" t="s">
        <v>37</v>
      </c>
      <c r="D11" s="20" t="s">
        <v>37</v>
      </c>
      <c r="E11" s="70" t="s">
        <v>37</v>
      </c>
      <c r="F11" s="74"/>
      <c r="G11" s="15">
        <f>60*0.85</f>
        <v>51</v>
      </c>
      <c r="H11" s="15"/>
      <c r="I11" s="15"/>
    </row>
    <row r="12" spans="1:23" x14ac:dyDescent="0.25">
      <c r="A12" s="15"/>
      <c r="B12" s="15" t="s">
        <v>8</v>
      </c>
      <c r="C12" s="20" t="s">
        <v>219</v>
      </c>
      <c r="D12" s="20" t="s">
        <v>38</v>
      </c>
      <c r="E12" s="70"/>
      <c r="F12" s="74"/>
      <c r="G12" s="15"/>
      <c r="H12" s="15"/>
      <c r="I12" s="15"/>
      <c r="W12" t="s">
        <v>102</v>
      </c>
    </row>
    <row r="13" spans="1:23" x14ac:dyDescent="0.25">
      <c r="A13" s="15"/>
      <c r="B13" s="15" t="s">
        <v>9</v>
      </c>
      <c r="C13" s="20" t="s">
        <v>39</v>
      </c>
      <c r="D13" s="20" t="s">
        <v>39</v>
      </c>
      <c r="E13" s="70"/>
      <c r="F13" s="74"/>
      <c r="G13" s="15"/>
    </row>
    <row r="14" spans="1:23" x14ac:dyDescent="0.25">
      <c r="A14" s="15"/>
      <c r="B14" s="15" t="s">
        <v>41</v>
      </c>
      <c r="C14" s="20" t="s">
        <v>56</v>
      </c>
      <c r="D14" s="20" t="s">
        <v>56</v>
      </c>
      <c r="E14" s="70" t="s">
        <v>56</v>
      </c>
      <c r="F14" s="74"/>
      <c r="G14" s="15"/>
    </row>
    <row r="15" spans="1:23" x14ac:dyDescent="0.25">
      <c r="A15" s="15"/>
      <c r="B15" s="15" t="s">
        <v>8</v>
      </c>
      <c r="C15" s="20" t="s">
        <v>147</v>
      </c>
      <c r="D15" s="20" t="s">
        <v>57</v>
      </c>
      <c r="E15" s="70"/>
      <c r="F15" s="74"/>
      <c r="G15" s="15"/>
    </row>
    <row r="16" spans="1:23" x14ac:dyDescent="0.25">
      <c r="A16" s="15"/>
      <c r="B16" s="15" t="s">
        <v>9</v>
      </c>
      <c r="C16" s="20" t="s">
        <v>57</v>
      </c>
      <c r="D16" s="20" t="s">
        <v>132</v>
      </c>
      <c r="E16" s="70"/>
      <c r="F16" s="74"/>
      <c r="G16" s="15"/>
      <c r="H16" s="41"/>
      <c r="I16" s="41"/>
    </row>
    <row r="17" spans="1:9" x14ac:dyDescent="0.25">
      <c r="A17" s="15"/>
      <c r="B17" s="15" t="s">
        <v>10</v>
      </c>
      <c r="C17" s="20" t="s">
        <v>132</v>
      </c>
      <c r="D17" s="20" t="s">
        <v>59</v>
      </c>
      <c r="E17" s="70"/>
      <c r="F17" s="74"/>
      <c r="G17" s="15"/>
      <c r="H17" s="42"/>
      <c r="I17" s="42"/>
    </row>
    <row r="18" spans="1:9" x14ac:dyDescent="0.25">
      <c r="A18" s="15"/>
      <c r="B18" s="15" t="s">
        <v>11</v>
      </c>
      <c r="C18" s="20" t="s">
        <v>196</v>
      </c>
      <c r="D18" s="20" t="s">
        <v>229</v>
      </c>
      <c r="E18" s="70"/>
      <c r="F18" s="74"/>
      <c r="G18" s="15"/>
      <c r="H18" s="42"/>
      <c r="I18" s="42"/>
    </row>
    <row r="19" spans="1:9" x14ac:dyDescent="0.25">
      <c r="A19" s="15"/>
      <c r="B19" s="15" t="s">
        <v>27</v>
      </c>
      <c r="C19" s="20" t="s">
        <v>52</v>
      </c>
      <c r="D19" s="20" t="s">
        <v>52</v>
      </c>
      <c r="E19" s="127" t="s">
        <v>52</v>
      </c>
      <c r="F19" s="127"/>
      <c r="G19" s="15"/>
      <c r="H19" s="42"/>
      <c r="I19" s="42"/>
    </row>
    <row r="20" spans="1:9" x14ac:dyDescent="0.25">
      <c r="A20" s="15"/>
      <c r="B20" s="15" t="s">
        <v>28</v>
      </c>
      <c r="C20" s="20" t="s">
        <v>29</v>
      </c>
      <c r="D20" s="20" t="s">
        <v>29</v>
      </c>
      <c r="E20" s="73"/>
      <c r="F20" s="73"/>
      <c r="G20" s="15"/>
      <c r="H20" s="42"/>
      <c r="I20" s="42"/>
    </row>
    <row r="21" spans="1:9" x14ac:dyDescent="0.25">
      <c r="A21" s="15"/>
      <c r="B21" s="15" t="s">
        <v>98</v>
      </c>
      <c r="C21" s="22">
        <v>0.51580000000000004</v>
      </c>
      <c r="D21" s="22">
        <v>0.57410000000000005</v>
      </c>
      <c r="E21" s="95">
        <f>SUM(C21:D21)/2</f>
        <v>0.54495000000000005</v>
      </c>
      <c r="F21" s="74"/>
      <c r="G21" s="15"/>
      <c r="H21" s="42"/>
      <c r="I21" s="42"/>
    </row>
    <row r="22" spans="1:9" x14ac:dyDescent="0.25">
      <c r="A22" s="15"/>
      <c r="B22" s="15" t="s">
        <v>99</v>
      </c>
      <c r="C22" s="22">
        <v>0.21299999999999999</v>
      </c>
      <c r="D22" s="22">
        <v>0.23050000000000001</v>
      </c>
      <c r="E22" s="72"/>
      <c r="F22" s="74"/>
      <c r="G22" s="15"/>
      <c r="H22" s="42"/>
      <c r="I22" s="42"/>
    </row>
    <row r="23" spans="1:9" x14ac:dyDescent="0.25">
      <c r="A23" s="15"/>
      <c r="B23" s="15" t="s">
        <v>45</v>
      </c>
      <c r="C23" s="20" t="s">
        <v>46</v>
      </c>
      <c r="D23" s="22" t="s">
        <v>46</v>
      </c>
      <c r="E23" s="70" t="s">
        <v>46</v>
      </c>
      <c r="F23" s="74"/>
      <c r="G23" s="15"/>
      <c r="H23" s="42"/>
      <c r="I23" s="42"/>
    </row>
    <row r="24" spans="1:9" x14ac:dyDescent="0.25">
      <c r="A24" s="15"/>
      <c r="B24" s="15" t="s">
        <v>81</v>
      </c>
      <c r="C24" s="22">
        <v>0.5252</v>
      </c>
      <c r="D24" s="22">
        <v>0.50409999999999999</v>
      </c>
      <c r="E24" s="68">
        <f>AVERAGE(C24:D24)</f>
        <v>0.51465000000000005</v>
      </c>
      <c r="F24" s="74" t="s">
        <v>87</v>
      </c>
      <c r="G24" s="15"/>
      <c r="H24" s="42"/>
      <c r="I24" s="42"/>
    </row>
    <row r="25" spans="1:9" x14ac:dyDescent="0.25">
      <c r="A25" s="51" t="s">
        <v>148</v>
      </c>
      <c r="B25" s="51"/>
      <c r="C25" s="110"/>
      <c r="D25" s="110"/>
      <c r="E25" s="110"/>
      <c r="F25" s="111"/>
      <c r="G25" s="15"/>
      <c r="H25" s="15"/>
      <c r="I25" s="15"/>
    </row>
    <row r="26" spans="1:9" x14ac:dyDescent="0.25">
      <c r="A26" s="15"/>
      <c r="B26" s="49" t="s">
        <v>108</v>
      </c>
      <c r="C26" s="112"/>
      <c r="D26" s="76"/>
      <c r="E26" s="70" t="s">
        <v>94</v>
      </c>
      <c r="F26" s="74"/>
      <c r="G26" s="15"/>
      <c r="H26" s="15"/>
      <c r="I26" s="15"/>
    </row>
    <row r="27" spans="1:9" x14ac:dyDescent="0.25">
      <c r="A27" s="15"/>
      <c r="B27" s="15" t="s">
        <v>78</v>
      </c>
      <c r="C27" s="22">
        <v>0.76700000000000002</v>
      </c>
      <c r="D27" s="22">
        <v>0.7671</v>
      </c>
      <c r="E27" s="68">
        <f t="shared" ref="E27:E29" si="2">AVERAGE(C27:D27)</f>
        <v>0.76705000000000001</v>
      </c>
      <c r="F27" s="74" t="s">
        <v>87</v>
      </c>
      <c r="G27" s="15"/>
      <c r="H27" s="15"/>
      <c r="I27" s="15"/>
    </row>
    <row r="28" spans="1:9" x14ac:dyDescent="0.25">
      <c r="A28" s="15"/>
      <c r="B28" s="15" t="s">
        <v>79</v>
      </c>
      <c r="C28" s="22">
        <v>0.21479999999999999</v>
      </c>
      <c r="D28" s="22">
        <v>0.21260000000000001</v>
      </c>
      <c r="E28" s="68">
        <f t="shared" si="2"/>
        <v>0.2137</v>
      </c>
      <c r="F28" s="74" t="s">
        <v>87</v>
      </c>
      <c r="G28" s="15"/>
      <c r="H28" s="15"/>
      <c r="I28" s="15"/>
    </row>
    <row r="29" spans="1:9" x14ac:dyDescent="0.25">
      <c r="A29" s="15"/>
      <c r="B29" s="15" t="s">
        <v>80</v>
      </c>
      <c r="C29" s="22">
        <v>1.8200000000000001E-2</v>
      </c>
      <c r="D29" s="22">
        <v>2.0199999999999999E-2</v>
      </c>
      <c r="E29" s="68">
        <f t="shared" si="2"/>
        <v>1.9200000000000002E-2</v>
      </c>
      <c r="F29" s="74" t="s">
        <v>87</v>
      </c>
      <c r="G29" s="15"/>
      <c r="H29" s="15"/>
      <c r="I29" s="15"/>
    </row>
    <row r="30" spans="1:9" x14ac:dyDescent="0.25">
      <c r="A30" s="51" t="s">
        <v>114</v>
      </c>
      <c r="B30" s="51"/>
      <c r="C30" s="113"/>
      <c r="D30" s="113"/>
      <c r="E30" s="113"/>
      <c r="F30" s="111"/>
      <c r="G30" s="15"/>
      <c r="H30" s="15"/>
      <c r="I30" s="15"/>
    </row>
    <row r="31" spans="1:9" x14ac:dyDescent="0.25">
      <c r="A31" s="15"/>
      <c r="B31" s="15" t="s">
        <v>34</v>
      </c>
      <c r="C31" s="20" t="s">
        <v>35</v>
      </c>
      <c r="D31" s="20" t="s">
        <v>35</v>
      </c>
      <c r="E31" s="128" t="s">
        <v>35</v>
      </c>
      <c r="F31" s="128"/>
      <c r="G31" s="15"/>
      <c r="H31" s="15"/>
      <c r="I31" s="15"/>
    </row>
    <row r="32" spans="1:9" x14ac:dyDescent="0.25">
      <c r="A32" s="15"/>
      <c r="B32" s="15" t="s">
        <v>36</v>
      </c>
      <c r="C32" s="20">
        <v>1946</v>
      </c>
      <c r="D32" s="20">
        <v>8502</v>
      </c>
      <c r="E32" s="70">
        <f>SUM(C32:D32)</f>
        <v>10448</v>
      </c>
      <c r="F32" s="74" t="s">
        <v>86</v>
      </c>
      <c r="G32" s="15"/>
      <c r="H32" s="15"/>
      <c r="I32" s="15"/>
    </row>
    <row r="33" spans="1:9" x14ac:dyDescent="0.25">
      <c r="A33" s="51" t="s">
        <v>6</v>
      </c>
      <c r="B33" s="51"/>
      <c r="C33" s="113"/>
      <c r="D33" s="113"/>
      <c r="E33" s="113"/>
      <c r="F33" s="111"/>
      <c r="G33" s="15"/>
      <c r="H33" s="15"/>
      <c r="I33" s="15"/>
    </row>
    <row r="34" spans="1:9" x14ac:dyDescent="0.25">
      <c r="A34" s="15"/>
      <c r="B34" s="49" t="s">
        <v>20</v>
      </c>
      <c r="C34" s="114"/>
      <c r="D34" s="114"/>
      <c r="E34" s="70" t="s">
        <v>271</v>
      </c>
      <c r="F34" s="74"/>
      <c r="G34" s="15"/>
      <c r="H34" s="15"/>
      <c r="I34" s="15"/>
    </row>
    <row r="35" spans="1:9" x14ac:dyDescent="0.25">
      <c r="A35" s="15"/>
      <c r="B35" s="15" t="s">
        <v>13</v>
      </c>
      <c r="C35" s="20">
        <v>1129</v>
      </c>
      <c r="D35" s="20">
        <v>3308</v>
      </c>
      <c r="E35" s="70">
        <f>SUM(C35:D35)</f>
        <v>4437</v>
      </c>
      <c r="F35" s="74" t="s">
        <v>86</v>
      </c>
      <c r="G35" s="15"/>
      <c r="H35" s="15"/>
      <c r="I35" s="15"/>
    </row>
    <row r="36" spans="1:9" x14ac:dyDescent="0.25">
      <c r="A36" s="15"/>
      <c r="B36" s="15" t="s">
        <v>12</v>
      </c>
      <c r="C36" s="20">
        <v>703</v>
      </c>
      <c r="D36" s="20">
        <v>4090</v>
      </c>
      <c r="E36" s="70">
        <f t="shared" ref="E36:E38" si="3">SUM(C36:D36)</f>
        <v>4793</v>
      </c>
      <c r="F36" s="74" t="s">
        <v>86</v>
      </c>
      <c r="G36" s="15"/>
      <c r="H36" s="15"/>
      <c r="I36" s="15"/>
    </row>
    <row r="37" spans="1:9" x14ac:dyDescent="0.25">
      <c r="A37" s="15"/>
      <c r="B37" s="15" t="s">
        <v>14</v>
      </c>
      <c r="C37" s="20">
        <v>70</v>
      </c>
      <c r="D37" s="20">
        <v>193</v>
      </c>
      <c r="E37" s="70">
        <f t="shared" si="3"/>
        <v>263</v>
      </c>
      <c r="F37" s="74" t="s">
        <v>86</v>
      </c>
      <c r="G37" s="15"/>
      <c r="H37" s="15"/>
      <c r="I37" s="15"/>
    </row>
    <row r="38" spans="1:9" x14ac:dyDescent="0.25">
      <c r="A38" s="15"/>
      <c r="B38" s="15" t="s">
        <v>15</v>
      </c>
      <c r="C38" s="14">
        <v>1394</v>
      </c>
      <c r="D38" s="14">
        <v>6384</v>
      </c>
      <c r="E38" s="70">
        <f t="shared" si="3"/>
        <v>7778</v>
      </c>
      <c r="F38" s="74" t="s">
        <v>86</v>
      </c>
      <c r="G38" s="15"/>
      <c r="H38" s="15"/>
      <c r="I38" s="15"/>
    </row>
    <row r="39" spans="1:9" x14ac:dyDescent="0.25">
      <c r="A39" s="15"/>
      <c r="B39" s="49" t="s">
        <v>70</v>
      </c>
      <c r="C39" s="114"/>
      <c r="D39" s="78"/>
      <c r="E39" s="107"/>
      <c r="F39" s="99"/>
      <c r="G39" s="15"/>
      <c r="H39" s="15"/>
      <c r="I39" s="15"/>
    </row>
    <row r="40" spans="1:9" x14ac:dyDescent="0.25">
      <c r="A40" s="15"/>
      <c r="B40" s="15" t="s">
        <v>30</v>
      </c>
      <c r="C40" s="20" t="s">
        <v>1</v>
      </c>
      <c r="D40" s="20" t="s">
        <v>65</v>
      </c>
      <c r="E40" s="107"/>
      <c r="F40" s="99"/>
      <c r="G40" s="15"/>
      <c r="H40" s="15"/>
      <c r="I40" s="15"/>
    </row>
    <row r="41" spans="1:9" x14ac:dyDescent="0.25">
      <c r="A41" s="15"/>
      <c r="B41" s="15" t="s">
        <v>8</v>
      </c>
      <c r="C41" s="20" t="s">
        <v>225</v>
      </c>
      <c r="D41" s="20" t="s">
        <v>217</v>
      </c>
      <c r="E41" s="107"/>
      <c r="F41" s="99"/>
      <c r="G41" s="15"/>
      <c r="H41" s="15"/>
      <c r="I41" s="15"/>
    </row>
    <row r="42" spans="1:9" x14ac:dyDescent="0.25">
      <c r="A42" s="15"/>
      <c r="B42" s="15" t="s">
        <v>9</v>
      </c>
      <c r="C42" s="20" t="s">
        <v>65</v>
      </c>
      <c r="D42" s="20" t="s">
        <v>117</v>
      </c>
      <c r="E42" s="107"/>
      <c r="F42" s="99"/>
      <c r="G42" s="15"/>
      <c r="H42" s="15"/>
      <c r="I42" s="15"/>
    </row>
    <row r="43" spans="1:9" x14ac:dyDescent="0.25">
      <c r="A43" s="15"/>
      <c r="B43" s="15" t="s">
        <v>10</v>
      </c>
      <c r="C43" s="20" t="s">
        <v>266</v>
      </c>
      <c r="D43" s="20" t="s">
        <v>231</v>
      </c>
      <c r="E43" s="107"/>
      <c r="F43" s="99"/>
      <c r="G43" s="15"/>
      <c r="I43" s="15"/>
    </row>
    <row r="44" spans="1:9" x14ac:dyDescent="0.25">
      <c r="A44" s="15"/>
      <c r="B44" s="15" t="s">
        <v>11</v>
      </c>
      <c r="C44" s="20" t="s">
        <v>267</v>
      </c>
      <c r="D44" s="20" t="s">
        <v>0</v>
      </c>
      <c r="E44" s="107"/>
      <c r="F44" s="99"/>
      <c r="G44" s="15"/>
      <c r="H44" s="15"/>
      <c r="I44" s="15"/>
    </row>
    <row r="45" spans="1:9" x14ac:dyDescent="0.25">
      <c r="A45" s="15"/>
      <c r="B45" s="49" t="s">
        <v>69</v>
      </c>
      <c r="C45" s="114"/>
      <c r="D45" s="114"/>
      <c r="E45" s="70" t="s">
        <v>61</v>
      </c>
      <c r="F45" s="99"/>
      <c r="G45" s="15"/>
      <c r="H45" s="15"/>
      <c r="I45" s="15"/>
    </row>
    <row r="46" spans="1:9" x14ac:dyDescent="0.25">
      <c r="A46" s="15"/>
      <c r="B46" s="15" t="s">
        <v>30</v>
      </c>
      <c r="C46" s="20" t="s">
        <v>143</v>
      </c>
      <c r="D46" s="20" t="s">
        <v>143</v>
      </c>
      <c r="E46" s="107"/>
      <c r="F46" s="99"/>
      <c r="G46" s="15"/>
      <c r="H46" s="15"/>
      <c r="I46" s="15"/>
    </row>
    <row r="47" spans="1:9" x14ac:dyDescent="0.25">
      <c r="A47" s="15"/>
      <c r="B47" s="15" t="s">
        <v>8</v>
      </c>
      <c r="C47" s="102" t="s">
        <v>62</v>
      </c>
      <c r="D47" s="20" t="s">
        <v>181</v>
      </c>
      <c r="E47" s="107"/>
      <c r="F47" s="99"/>
      <c r="G47" s="15"/>
      <c r="H47" s="15"/>
      <c r="I47" s="15"/>
    </row>
    <row r="48" spans="1:9" x14ac:dyDescent="0.25">
      <c r="A48" s="15"/>
      <c r="B48" s="15" t="s">
        <v>9</v>
      </c>
      <c r="C48" s="102" t="s">
        <v>62</v>
      </c>
      <c r="D48" s="20" t="s">
        <v>92</v>
      </c>
      <c r="E48" s="107"/>
      <c r="F48" s="99"/>
      <c r="G48" s="15"/>
      <c r="H48" s="15"/>
      <c r="I48" s="15"/>
    </row>
    <row r="49" spans="1:9" x14ac:dyDescent="0.25">
      <c r="A49" s="51" t="s">
        <v>144</v>
      </c>
      <c r="B49" s="51"/>
      <c r="C49" s="113"/>
      <c r="D49" s="113"/>
      <c r="E49" s="113"/>
      <c r="F49" s="111"/>
      <c r="G49" s="15"/>
      <c r="H49" s="15"/>
      <c r="I49" s="15"/>
    </row>
    <row r="50" spans="1:9" x14ac:dyDescent="0.25">
      <c r="A50" s="15"/>
      <c r="B50" s="49" t="s">
        <v>149</v>
      </c>
      <c r="C50" s="114"/>
      <c r="D50" s="114"/>
      <c r="E50" s="107"/>
      <c r="F50" s="99"/>
      <c r="G50" s="15"/>
      <c r="H50" s="15"/>
      <c r="I50" s="15"/>
    </row>
    <row r="51" spans="1:9" x14ac:dyDescent="0.25">
      <c r="A51" s="15"/>
      <c r="B51" s="15" t="s">
        <v>30</v>
      </c>
      <c r="C51" s="20" t="s">
        <v>165</v>
      </c>
      <c r="D51" s="20" t="s">
        <v>95</v>
      </c>
      <c r="E51" s="106"/>
      <c r="F51" s="99"/>
      <c r="G51" s="15"/>
      <c r="H51" s="15"/>
      <c r="I51" s="15"/>
    </row>
    <row r="52" spans="1:9" x14ac:dyDescent="0.25">
      <c r="A52" s="15"/>
      <c r="B52" s="15" t="s">
        <v>8</v>
      </c>
      <c r="C52" s="20" t="s">
        <v>152</v>
      </c>
      <c r="D52" s="20" t="s">
        <v>206</v>
      </c>
      <c r="E52" s="107"/>
      <c r="F52" s="99"/>
    </row>
    <row r="53" spans="1:9" x14ac:dyDescent="0.25">
      <c r="A53" s="15"/>
      <c r="B53" s="15" t="s">
        <v>9</v>
      </c>
      <c r="C53" s="20" t="s">
        <v>226</v>
      </c>
      <c r="D53" s="20" t="s">
        <v>207</v>
      </c>
      <c r="E53" s="106"/>
      <c r="F53" s="99"/>
    </row>
    <row r="54" spans="1:9" x14ac:dyDescent="0.25">
      <c r="A54" s="15"/>
      <c r="B54" s="15" t="s">
        <v>10</v>
      </c>
      <c r="C54" s="20" t="s">
        <v>173</v>
      </c>
      <c r="D54" s="20" t="s">
        <v>150</v>
      </c>
      <c r="E54" s="106"/>
      <c r="F54" s="99"/>
    </row>
    <row r="55" spans="1:9" x14ac:dyDescent="0.25">
      <c r="A55" s="15"/>
      <c r="B55" s="15" t="s">
        <v>11</v>
      </c>
      <c r="C55" s="20" t="s">
        <v>277</v>
      </c>
      <c r="D55" s="20" t="s">
        <v>279</v>
      </c>
      <c r="E55" s="107"/>
      <c r="F55" s="99"/>
    </row>
    <row r="56" spans="1:9" x14ac:dyDescent="0.25">
      <c r="A56" s="15"/>
      <c r="C56" s="86"/>
      <c r="D56" s="87"/>
    </row>
    <row r="57" spans="1:9" x14ac:dyDescent="0.25">
      <c r="A57" s="15"/>
    </row>
    <row r="58" spans="1:9" x14ac:dyDescent="0.25">
      <c r="A58" s="15"/>
      <c r="D58" s="117" t="s">
        <v>206</v>
      </c>
      <c r="E58" s="117" t="s">
        <v>272</v>
      </c>
    </row>
    <row r="59" spans="1:9" x14ac:dyDescent="0.25">
      <c r="A59" s="15"/>
      <c r="D59" s="117" t="s">
        <v>207</v>
      </c>
      <c r="E59" s="117" t="s">
        <v>273</v>
      </c>
    </row>
    <row r="60" spans="1:9" x14ac:dyDescent="0.25">
      <c r="A60" s="15"/>
      <c r="D60" s="117" t="s">
        <v>274</v>
      </c>
      <c r="E60" s="117" t="s">
        <v>275</v>
      </c>
    </row>
  </sheetData>
  <mergeCells count="4">
    <mergeCell ref="A1:B1"/>
    <mergeCell ref="E1:F1"/>
    <mergeCell ref="E19:F19"/>
    <mergeCell ref="E31:F31"/>
  </mergeCells>
  <pageMargins left="0.7" right="0.7" top="0.75" bottom="0.7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DA3B69-5300-47DB-83DD-C8085D4BC69C}">
  <dimension ref="A1:W62"/>
  <sheetViews>
    <sheetView workbookViewId="0">
      <pane ySplit="1" topLeftCell="A2" activePane="bottomLeft" state="frozen"/>
      <selection pane="bottomLeft" activeCell="C3" sqref="C3"/>
    </sheetView>
  </sheetViews>
  <sheetFormatPr defaultRowHeight="15" x14ac:dyDescent="0.25"/>
  <cols>
    <col min="1" max="1" width="5.28515625" customWidth="1"/>
    <col min="2" max="2" width="29.140625" customWidth="1"/>
    <col min="3" max="3" width="29" style="1" customWidth="1"/>
    <col min="4" max="4" width="24.85546875" style="12" customWidth="1"/>
    <col min="5" max="5" width="10.42578125" style="62" customWidth="1"/>
    <col min="6" max="6" width="7.42578125" customWidth="1"/>
  </cols>
  <sheetData>
    <row r="1" spans="1:23" x14ac:dyDescent="0.25">
      <c r="A1" s="123" t="s">
        <v>4</v>
      </c>
      <c r="B1" s="123"/>
      <c r="C1" s="13" t="s">
        <v>0</v>
      </c>
      <c r="D1" s="14" t="s">
        <v>1</v>
      </c>
      <c r="E1" s="124" t="s">
        <v>2</v>
      </c>
      <c r="F1" s="124"/>
      <c r="G1" s="15"/>
      <c r="H1" s="15"/>
      <c r="I1" s="15"/>
    </row>
    <row r="2" spans="1:23" x14ac:dyDescent="0.25">
      <c r="A2" s="51" t="s">
        <v>3</v>
      </c>
      <c r="B2" s="51"/>
      <c r="C2" s="52"/>
      <c r="D2" s="52"/>
      <c r="E2" s="60"/>
      <c r="F2" s="51"/>
      <c r="G2" s="15"/>
      <c r="H2" s="15"/>
      <c r="I2" s="15"/>
    </row>
    <row r="3" spans="1:23" x14ac:dyDescent="0.25">
      <c r="A3" s="15"/>
      <c r="B3" s="15" t="s">
        <v>53</v>
      </c>
      <c r="C3" s="31">
        <v>3521</v>
      </c>
      <c r="D3" s="31">
        <v>19158</v>
      </c>
      <c r="E3" s="67">
        <f>SUM(C3:D3)</f>
        <v>22679</v>
      </c>
      <c r="F3" s="74" t="s">
        <v>86</v>
      </c>
      <c r="G3" s="15"/>
      <c r="H3" s="15"/>
      <c r="I3" s="15"/>
    </row>
    <row r="4" spans="1:23" x14ac:dyDescent="0.25">
      <c r="A4" s="15"/>
      <c r="B4" s="15" t="s">
        <v>22</v>
      </c>
      <c r="C4" s="31">
        <v>2151</v>
      </c>
      <c r="D4" s="31">
        <v>9867</v>
      </c>
      <c r="E4" s="67">
        <f>SUM(C4:D4)</f>
        <v>12018</v>
      </c>
      <c r="F4" s="74" t="s">
        <v>86</v>
      </c>
      <c r="G4" s="15"/>
      <c r="H4" s="15"/>
      <c r="I4" s="15"/>
    </row>
    <row r="5" spans="1:23" x14ac:dyDescent="0.25">
      <c r="A5" s="15"/>
      <c r="B5" s="15" t="s">
        <v>24</v>
      </c>
      <c r="C5" s="22">
        <v>0.56899999999999995</v>
      </c>
      <c r="D5" s="22">
        <v>0.439</v>
      </c>
      <c r="E5" s="68">
        <f t="shared" ref="E5:E6" si="0">AVERAGE(C5:D5)</f>
        <v>0.504</v>
      </c>
      <c r="F5" s="74" t="s">
        <v>87</v>
      </c>
      <c r="G5" s="15"/>
      <c r="H5" s="15"/>
      <c r="I5" s="15"/>
    </row>
    <row r="6" spans="1:23" x14ac:dyDescent="0.25">
      <c r="A6" s="15"/>
      <c r="B6" s="15" t="s">
        <v>25</v>
      </c>
      <c r="C6" s="22">
        <v>0.43099999999999999</v>
      </c>
      <c r="D6" s="22">
        <v>0.56100000000000005</v>
      </c>
      <c r="E6" s="68">
        <f t="shared" si="0"/>
        <v>0.496</v>
      </c>
      <c r="F6" s="74" t="s">
        <v>87</v>
      </c>
      <c r="G6" s="44"/>
      <c r="H6" s="15"/>
      <c r="I6" s="15"/>
    </row>
    <row r="7" spans="1:23" x14ac:dyDescent="0.25">
      <c r="A7" s="15"/>
      <c r="B7" s="15" t="s">
        <v>23</v>
      </c>
      <c r="C7" s="31">
        <v>20808</v>
      </c>
      <c r="D7" s="31">
        <v>44531</v>
      </c>
      <c r="E7" s="67">
        <f>SUM(C7:D7)</f>
        <v>65339</v>
      </c>
      <c r="F7" s="74" t="s">
        <v>86</v>
      </c>
      <c r="G7" s="15"/>
      <c r="H7" s="15"/>
      <c r="I7" s="15"/>
    </row>
    <row r="8" spans="1:23" x14ac:dyDescent="0.25">
      <c r="A8" s="15"/>
      <c r="B8" s="15" t="s">
        <v>17</v>
      </c>
      <c r="C8" s="20">
        <v>5.92</v>
      </c>
      <c r="D8" s="20">
        <v>2.3199999999999998</v>
      </c>
      <c r="E8" s="69">
        <f>AVERAGE(C8:D8)</f>
        <v>4.12</v>
      </c>
      <c r="F8" s="74" t="s">
        <v>87</v>
      </c>
      <c r="G8" s="15"/>
      <c r="H8" s="15"/>
      <c r="I8" s="15"/>
    </row>
    <row r="9" spans="1:23" x14ac:dyDescent="0.25">
      <c r="A9" s="15"/>
      <c r="B9" s="15" t="s">
        <v>18</v>
      </c>
      <c r="C9" s="20" t="s">
        <v>265</v>
      </c>
      <c r="D9" s="32" t="s">
        <v>269</v>
      </c>
      <c r="E9" s="40" t="s">
        <v>270</v>
      </c>
      <c r="F9" s="73" t="s">
        <v>87</v>
      </c>
      <c r="G9" s="15">
        <f>(((5*60)+12)+158)/60</f>
        <v>7.833333333333333</v>
      </c>
      <c r="H9" s="15"/>
      <c r="I9" s="15"/>
    </row>
    <row r="10" spans="1:23" x14ac:dyDescent="0.25">
      <c r="A10" s="15"/>
      <c r="B10" s="15" t="s">
        <v>16</v>
      </c>
      <c r="C10" s="22">
        <v>0.51449999999999996</v>
      </c>
      <c r="D10" s="22">
        <v>0.53129999999999999</v>
      </c>
      <c r="E10" s="68">
        <f t="shared" ref="E10" si="1">AVERAGE(C10:D10)</f>
        <v>0.52289999999999992</v>
      </c>
      <c r="F10" s="74" t="s">
        <v>87</v>
      </c>
      <c r="G10" s="15">
        <f>G9/2</f>
        <v>3.9166666666666665</v>
      </c>
      <c r="H10" s="15"/>
      <c r="I10" s="15"/>
    </row>
    <row r="11" spans="1:23" x14ac:dyDescent="0.25">
      <c r="A11" s="15"/>
      <c r="B11" s="15" t="s">
        <v>40</v>
      </c>
      <c r="C11" s="20" t="s">
        <v>37</v>
      </c>
      <c r="D11" s="20" t="s">
        <v>37</v>
      </c>
      <c r="E11" s="70" t="s">
        <v>37</v>
      </c>
      <c r="F11" s="74"/>
      <c r="G11" s="15">
        <f>60*0.91667</f>
        <v>55.0002</v>
      </c>
      <c r="H11" s="15"/>
      <c r="I11" s="15"/>
    </row>
    <row r="12" spans="1:23" x14ac:dyDescent="0.25">
      <c r="A12" s="15"/>
      <c r="B12" s="15" t="s">
        <v>8</v>
      </c>
      <c r="C12" s="20" t="s">
        <v>55</v>
      </c>
      <c r="D12" s="20" t="s">
        <v>39</v>
      </c>
      <c r="E12" s="70"/>
      <c r="F12" s="74"/>
      <c r="G12" s="15"/>
      <c r="H12" s="15"/>
      <c r="I12" s="15"/>
      <c r="W12" t="s">
        <v>102</v>
      </c>
    </row>
    <row r="13" spans="1:23" x14ac:dyDescent="0.25">
      <c r="A13" s="15"/>
      <c r="B13" s="15" t="s">
        <v>9</v>
      </c>
      <c r="C13" s="20" t="s">
        <v>39</v>
      </c>
      <c r="D13" s="20" t="s">
        <v>124</v>
      </c>
      <c r="E13" s="70"/>
      <c r="F13" s="74"/>
      <c r="G13" s="15"/>
    </row>
    <row r="14" spans="1:23" x14ac:dyDescent="0.25">
      <c r="A14" s="15"/>
      <c r="B14" s="15" t="s">
        <v>41</v>
      </c>
      <c r="C14" s="20" t="s">
        <v>56</v>
      </c>
      <c r="D14" s="20" t="s">
        <v>56</v>
      </c>
      <c r="E14" s="70" t="s">
        <v>56</v>
      </c>
      <c r="F14" s="74"/>
      <c r="G14" s="15"/>
    </row>
    <row r="15" spans="1:23" x14ac:dyDescent="0.25">
      <c r="A15" s="15"/>
      <c r="B15" s="15" t="s">
        <v>8</v>
      </c>
      <c r="C15" s="20" t="s">
        <v>147</v>
      </c>
      <c r="D15" s="20" t="s">
        <v>57</v>
      </c>
      <c r="E15" s="70"/>
      <c r="F15" s="74"/>
      <c r="G15" s="15"/>
    </row>
    <row r="16" spans="1:23" x14ac:dyDescent="0.25">
      <c r="A16" s="15"/>
      <c r="B16" s="15" t="s">
        <v>9</v>
      </c>
      <c r="C16" s="20" t="s">
        <v>57</v>
      </c>
      <c r="D16" s="20" t="s">
        <v>132</v>
      </c>
      <c r="E16" s="70"/>
      <c r="F16" s="74"/>
      <c r="G16" s="15"/>
      <c r="H16" s="41"/>
      <c r="I16" s="41"/>
    </row>
    <row r="17" spans="1:9" x14ac:dyDescent="0.25">
      <c r="A17" s="15"/>
      <c r="B17" s="15" t="s">
        <v>10</v>
      </c>
      <c r="C17" s="20" t="s">
        <v>132</v>
      </c>
      <c r="D17" s="20" t="s">
        <v>59</v>
      </c>
      <c r="E17" s="70"/>
      <c r="F17" s="74"/>
      <c r="G17" s="15"/>
      <c r="H17" s="42"/>
      <c r="I17" s="42"/>
    </row>
    <row r="18" spans="1:9" x14ac:dyDescent="0.25">
      <c r="A18" s="15"/>
      <c r="B18" s="15" t="s">
        <v>11</v>
      </c>
      <c r="C18" s="20" t="s">
        <v>259</v>
      </c>
      <c r="D18" s="20" t="s">
        <v>58</v>
      </c>
      <c r="E18" s="70"/>
      <c r="F18" s="74"/>
      <c r="G18" s="15"/>
      <c r="H18" s="42"/>
      <c r="I18" s="42"/>
    </row>
    <row r="19" spans="1:9" x14ac:dyDescent="0.25">
      <c r="A19" s="15"/>
      <c r="B19" s="15" t="s">
        <v>27</v>
      </c>
      <c r="C19" s="20" t="s">
        <v>52</v>
      </c>
      <c r="D19" s="20" t="s">
        <v>52</v>
      </c>
      <c r="E19" s="127" t="s">
        <v>52</v>
      </c>
      <c r="F19" s="127"/>
      <c r="G19" s="15"/>
      <c r="H19" s="42"/>
      <c r="I19" s="42"/>
    </row>
    <row r="20" spans="1:9" x14ac:dyDescent="0.25">
      <c r="A20" s="15"/>
      <c r="B20" s="15" t="s">
        <v>28</v>
      </c>
      <c r="C20" s="20" t="s">
        <v>29</v>
      </c>
      <c r="D20" s="20" t="s">
        <v>29</v>
      </c>
      <c r="E20" s="73"/>
      <c r="F20" s="73"/>
      <c r="G20" s="15"/>
      <c r="H20" s="42"/>
      <c r="I20" s="42"/>
    </row>
    <row r="21" spans="1:9" x14ac:dyDescent="0.25">
      <c r="A21" s="15"/>
      <c r="B21" s="15" t="s">
        <v>98</v>
      </c>
      <c r="C21" s="22">
        <v>0.50939999999999996</v>
      </c>
      <c r="D21" s="22">
        <v>0.53610000000000002</v>
      </c>
      <c r="E21" s="95">
        <f>SUM(C21:D21)/2</f>
        <v>0.52275000000000005</v>
      </c>
      <c r="F21" s="74"/>
      <c r="G21" s="15"/>
      <c r="H21" s="42"/>
      <c r="I21" s="42"/>
    </row>
    <row r="22" spans="1:9" x14ac:dyDescent="0.25">
      <c r="A22" s="15"/>
      <c r="B22" s="15" t="s">
        <v>99</v>
      </c>
      <c r="C22" s="22">
        <v>0.18709999999999999</v>
      </c>
      <c r="D22" s="22">
        <v>0.24010000000000001</v>
      </c>
      <c r="E22" s="72"/>
      <c r="F22" s="74"/>
      <c r="G22" s="15"/>
      <c r="H22" s="42"/>
      <c r="I22" s="42"/>
    </row>
    <row r="23" spans="1:9" x14ac:dyDescent="0.25">
      <c r="A23" s="15"/>
      <c r="B23" s="15" t="s">
        <v>45</v>
      </c>
      <c r="C23" s="20" t="s">
        <v>46</v>
      </c>
      <c r="D23" s="22" t="s">
        <v>46</v>
      </c>
      <c r="E23" s="70" t="s">
        <v>46</v>
      </c>
      <c r="F23" s="74"/>
      <c r="G23" s="15"/>
      <c r="H23" s="42"/>
      <c r="I23" s="42"/>
    </row>
    <row r="24" spans="1:9" x14ac:dyDescent="0.25">
      <c r="A24" s="15"/>
      <c r="B24" s="15" t="s">
        <v>81</v>
      </c>
      <c r="C24" s="22">
        <v>0.55349999999999999</v>
      </c>
      <c r="D24" s="22">
        <v>0.49790000000000001</v>
      </c>
      <c r="E24" s="68">
        <f>AVERAGE(C24:D24)</f>
        <v>0.52570000000000006</v>
      </c>
      <c r="F24" s="74" t="s">
        <v>87</v>
      </c>
      <c r="G24" s="15"/>
      <c r="H24" s="42"/>
      <c r="I24" s="42"/>
    </row>
    <row r="25" spans="1:9" x14ac:dyDescent="0.25">
      <c r="A25" s="51" t="s">
        <v>148</v>
      </c>
      <c r="B25" s="51"/>
      <c r="C25" s="75"/>
      <c r="D25" s="83"/>
      <c r="E25" s="83"/>
      <c r="F25" s="88"/>
      <c r="G25" s="15"/>
      <c r="H25" s="15"/>
      <c r="I25" s="15"/>
    </row>
    <row r="26" spans="1:9" x14ac:dyDescent="0.25">
      <c r="A26" s="15"/>
      <c r="B26" s="49" t="s">
        <v>108</v>
      </c>
      <c r="C26" s="76"/>
      <c r="D26" s="84"/>
      <c r="E26" s="70" t="s">
        <v>94</v>
      </c>
      <c r="F26" s="74"/>
      <c r="G26" s="15"/>
      <c r="H26" s="15"/>
      <c r="I26" s="15"/>
    </row>
    <row r="27" spans="1:9" x14ac:dyDescent="0.25">
      <c r="A27" s="15"/>
      <c r="B27" s="15" t="s">
        <v>78</v>
      </c>
      <c r="C27" s="31">
        <v>2779</v>
      </c>
      <c r="D27" s="31">
        <v>14042</v>
      </c>
      <c r="E27" s="72">
        <f t="shared" ref="E27:E29" si="2">AVERAGE(C27:D27)</f>
        <v>8410.5</v>
      </c>
      <c r="F27" s="74" t="s">
        <v>87</v>
      </c>
      <c r="G27" s="15"/>
      <c r="H27" s="15"/>
      <c r="I27" s="15"/>
    </row>
    <row r="28" spans="1:9" x14ac:dyDescent="0.25">
      <c r="A28" s="15"/>
      <c r="B28" s="15" t="s">
        <v>79</v>
      </c>
      <c r="C28" s="31">
        <v>693</v>
      </c>
      <c r="D28" s="31">
        <v>4694</v>
      </c>
      <c r="E28" s="72">
        <f t="shared" si="2"/>
        <v>2693.5</v>
      </c>
      <c r="F28" s="74" t="s">
        <v>87</v>
      </c>
      <c r="G28" s="15"/>
      <c r="H28" s="15"/>
      <c r="I28" s="15"/>
    </row>
    <row r="29" spans="1:9" x14ac:dyDescent="0.25">
      <c r="A29" s="15"/>
      <c r="B29" s="15" t="s">
        <v>80</v>
      </c>
      <c r="C29" s="31">
        <v>40</v>
      </c>
      <c r="D29" s="31">
        <v>422</v>
      </c>
      <c r="E29" s="72">
        <f t="shared" si="2"/>
        <v>231</v>
      </c>
      <c r="F29" s="74" t="s">
        <v>87</v>
      </c>
      <c r="G29" s="15"/>
      <c r="H29" s="15"/>
      <c r="I29" s="15"/>
    </row>
    <row r="30" spans="1:9" x14ac:dyDescent="0.25">
      <c r="A30" s="51" t="s">
        <v>114</v>
      </c>
      <c r="B30" s="51"/>
      <c r="C30" s="77"/>
      <c r="D30" s="85"/>
      <c r="E30" s="77"/>
      <c r="F30" s="93"/>
      <c r="G30" s="15"/>
      <c r="H30" s="15"/>
      <c r="I30" s="15"/>
    </row>
    <row r="31" spans="1:9" x14ac:dyDescent="0.25">
      <c r="A31" s="15"/>
      <c r="B31" s="15" t="s">
        <v>34</v>
      </c>
      <c r="C31" s="20" t="s">
        <v>35</v>
      </c>
      <c r="D31" s="20" t="s">
        <v>35</v>
      </c>
      <c r="E31" s="128" t="s">
        <v>35</v>
      </c>
      <c r="F31" s="128"/>
      <c r="G31" s="15"/>
      <c r="H31" s="15"/>
      <c r="I31" s="15"/>
    </row>
    <row r="32" spans="1:9" x14ac:dyDescent="0.25">
      <c r="A32" s="15"/>
      <c r="B32" s="15" t="s">
        <v>36</v>
      </c>
      <c r="C32" s="20">
        <v>1911</v>
      </c>
      <c r="D32" s="20">
        <v>12090</v>
      </c>
      <c r="E32" s="70">
        <f>SUM(C32:D32)</f>
        <v>14001</v>
      </c>
      <c r="F32" s="74" t="s">
        <v>86</v>
      </c>
      <c r="G32" s="15"/>
      <c r="H32" s="15"/>
      <c r="I32" s="15"/>
    </row>
    <row r="33" spans="1:9" x14ac:dyDescent="0.25">
      <c r="A33" s="51" t="s">
        <v>6</v>
      </c>
      <c r="B33" s="51"/>
      <c r="C33" s="77"/>
      <c r="D33" s="77"/>
      <c r="E33" s="77"/>
      <c r="F33" s="93"/>
      <c r="G33" s="15"/>
      <c r="H33" s="15"/>
      <c r="I33" s="15"/>
    </row>
    <row r="34" spans="1:9" x14ac:dyDescent="0.25">
      <c r="A34" s="15"/>
      <c r="B34" s="49" t="s">
        <v>20</v>
      </c>
      <c r="C34" s="78"/>
      <c r="D34" s="48"/>
      <c r="E34" s="80" t="s">
        <v>271</v>
      </c>
      <c r="F34" s="82"/>
      <c r="G34" s="15"/>
      <c r="H34" s="15"/>
      <c r="I34" s="15"/>
    </row>
    <row r="35" spans="1:9" x14ac:dyDescent="0.25">
      <c r="A35" s="15"/>
      <c r="B35" s="15" t="s">
        <v>13</v>
      </c>
      <c r="C35" s="14">
        <v>1427</v>
      </c>
      <c r="D35" s="20">
        <v>5125</v>
      </c>
      <c r="E35" s="70">
        <f>SUM(C35:D35)</f>
        <v>6552</v>
      </c>
      <c r="F35" s="74" t="s">
        <v>86</v>
      </c>
      <c r="G35" s="15"/>
      <c r="H35" s="15"/>
      <c r="I35" s="15"/>
    </row>
    <row r="36" spans="1:9" x14ac:dyDescent="0.25">
      <c r="A36" s="15"/>
      <c r="B36" s="15" t="s">
        <v>12</v>
      </c>
      <c r="C36" s="20">
        <v>685</v>
      </c>
      <c r="D36" s="20">
        <v>5938</v>
      </c>
      <c r="E36" s="70">
        <f t="shared" ref="E36:E38" si="3">SUM(C36:D36)</f>
        <v>6623</v>
      </c>
      <c r="F36" s="74" t="s">
        <v>86</v>
      </c>
      <c r="G36" s="15"/>
      <c r="H36" s="15"/>
      <c r="I36" s="15"/>
    </row>
    <row r="37" spans="1:9" x14ac:dyDescent="0.25">
      <c r="A37" s="15"/>
      <c r="B37" s="15" t="s">
        <v>14</v>
      </c>
      <c r="C37" s="20">
        <v>0</v>
      </c>
      <c r="D37" s="20">
        <v>773</v>
      </c>
      <c r="E37" s="70">
        <f t="shared" si="3"/>
        <v>773</v>
      </c>
      <c r="F37" s="74" t="s">
        <v>86</v>
      </c>
      <c r="G37" s="15"/>
      <c r="H37" s="15"/>
      <c r="I37" s="15"/>
    </row>
    <row r="38" spans="1:9" x14ac:dyDescent="0.25">
      <c r="A38" s="15"/>
      <c r="B38" s="15" t="s">
        <v>15</v>
      </c>
      <c r="C38" s="20">
        <v>1400</v>
      </c>
      <c r="D38" s="14">
        <v>7317</v>
      </c>
      <c r="E38" s="70">
        <f t="shared" si="3"/>
        <v>8717</v>
      </c>
      <c r="F38" s="74" t="s">
        <v>86</v>
      </c>
      <c r="G38" s="15"/>
      <c r="H38" s="15"/>
      <c r="I38" s="15"/>
    </row>
    <row r="39" spans="1:9" x14ac:dyDescent="0.25">
      <c r="A39" s="15"/>
      <c r="B39" s="49" t="s">
        <v>70</v>
      </c>
      <c r="C39" s="78"/>
      <c r="D39" s="48"/>
      <c r="E39" s="80"/>
      <c r="F39" s="82"/>
      <c r="G39" s="15"/>
      <c r="H39" s="15"/>
      <c r="I39" s="15"/>
    </row>
    <row r="40" spans="1:9" x14ac:dyDescent="0.25">
      <c r="A40" s="15"/>
      <c r="B40" s="15" t="s">
        <v>30</v>
      </c>
      <c r="C40" s="20" t="s">
        <v>1</v>
      </c>
      <c r="D40" s="20" t="s">
        <v>65</v>
      </c>
      <c r="E40" s="80"/>
      <c r="F40" s="82"/>
      <c r="G40" s="15"/>
      <c r="H40" s="15"/>
      <c r="I40" s="15"/>
    </row>
    <row r="41" spans="1:9" x14ac:dyDescent="0.25">
      <c r="A41" s="15"/>
      <c r="B41" s="15" t="s">
        <v>8</v>
      </c>
      <c r="C41" s="20" t="s">
        <v>225</v>
      </c>
      <c r="D41" s="20" t="s">
        <v>117</v>
      </c>
      <c r="E41" s="80"/>
      <c r="F41" s="82"/>
      <c r="G41" s="15"/>
      <c r="H41" s="15"/>
      <c r="I41" s="15"/>
    </row>
    <row r="42" spans="1:9" x14ac:dyDescent="0.25">
      <c r="A42" s="15"/>
      <c r="B42" s="15" t="s">
        <v>9</v>
      </c>
      <c r="C42" s="20" t="s">
        <v>65</v>
      </c>
      <c r="D42" s="20" t="s">
        <v>217</v>
      </c>
      <c r="E42" s="80"/>
      <c r="F42" s="82"/>
      <c r="G42" s="15"/>
      <c r="H42" s="15"/>
      <c r="I42" s="15"/>
    </row>
    <row r="43" spans="1:9" x14ac:dyDescent="0.25">
      <c r="A43" s="15"/>
      <c r="B43" s="15" t="s">
        <v>10</v>
      </c>
      <c r="C43" s="20" t="s">
        <v>266</v>
      </c>
      <c r="D43" s="20" t="s">
        <v>231</v>
      </c>
      <c r="E43" s="80"/>
      <c r="F43" s="82"/>
      <c r="G43" s="15"/>
      <c r="I43" s="15"/>
    </row>
    <row r="44" spans="1:9" x14ac:dyDescent="0.25">
      <c r="A44" s="15"/>
      <c r="B44" s="15" t="s">
        <v>11</v>
      </c>
      <c r="C44" s="20" t="s">
        <v>267</v>
      </c>
      <c r="D44" s="20" t="s">
        <v>42</v>
      </c>
      <c r="E44" s="80"/>
      <c r="F44" s="82"/>
      <c r="G44" s="15"/>
      <c r="H44" s="15"/>
      <c r="I44" s="15"/>
    </row>
    <row r="45" spans="1:9" x14ac:dyDescent="0.25">
      <c r="A45" s="15"/>
      <c r="B45" s="49" t="s">
        <v>69</v>
      </c>
      <c r="C45" s="48"/>
      <c r="D45" s="78"/>
      <c r="E45" s="70" t="s">
        <v>61</v>
      </c>
      <c r="F45" s="82"/>
      <c r="G45" s="15"/>
      <c r="H45" s="15"/>
      <c r="I45" s="15"/>
    </row>
    <row r="46" spans="1:9" x14ac:dyDescent="0.25">
      <c r="A46" s="15"/>
      <c r="B46" s="15" t="s">
        <v>30</v>
      </c>
      <c r="C46" s="20" t="s">
        <v>62</v>
      </c>
      <c r="D46" s="20" t="s">
        <v>143</v>
      </c>
      <c r="E46" s="70"/>
      <c r="F46" s="82"/>
      <c r="G46" s="15"/>
      <c r="H46" s="15"/>
      <c r="I46" s="15"/>
    </row>
    <row r="47" spans="1:9" x14ac:dyDescent="0.25">
      <c r="A47" s="15"/>
      <c r="B47" s="15" t="s">
        <v>8</v>
      </c>
      <c r="C47" s="20" t="s">
        <v>62</v>
      </c>
      <c r="D47" s="20" t="s">
        <v>181</v>
      </c>
      <c r="E47" s="70"/>
      <c r="F47" s="82"/>
      <c r="G47" s="15"/>
      <c r="H47" s="15"/>
      <c r="I47" s="15"/>
    </row>
    <row r="48" spans="1:9" x14ac:dyDescent="0.25">
      <c r="A48" s="15"/>
      <c r="B48" s="15" t="s">
        <v>9</v>
      </c>
      <c r="C48" s="20" t="s">
        <v>62</v>
      </c>
      <c r="D48" s="20" t="s">
        <v>32</v>
      </c>
      <c r="E48" s="70"/>
      <c r="F48" s="82"/>
      <c r="G48" s="15"/>
      <c r="H48" s="15"/>
      <c r="I48" s="15"/>
    </row>
    <row r="49" spans="1:9" x14ac:dyDescent="0.25">
      <c r="A49" s="51" t="s">
        <v>144</v>
      </c>
      <c r="B49" s="51"/>
      <c r="C49" s="85"/>
      <c r="D49" s="85"/>
      <c r="E49" s="85"/>
      <c r="F49" s="88"/>
      <c r="G49" s="15"/>
      <c r="H49" s="15"/>
      <c r="I49" s="15"/>
    </row>
    <row r="50" spans="1:9" x14ac:dyDescent="0.25">
      <c r="A50" s="15"/>
      <c r="B50" s="49" t="s">
        <v>149</v>
      </c>
      <c r="C50" s="78"/>
      <c r="D50" s="48"/>
      <c r="E50" s="80"/>
      <c r="F50" s="82"/>
      <c r="G50" s="15"/>
      <c r="H50" s="15"/>
      <c r="I50" s="15"/>
    </row>
    <row r="51" spans="1:9" x14ac:dyDescent="0.25">
      <c r="A51" s="15"/>
      <c r="B51" s="15" t="s">
        <v>30</v>
      </c>
      <c r="C51" s="20" t="s">
        <v>165</v>
      </c>
      <c r="D51" s="20" t="s">
        <v>206</v>
      </c>
      <c r="E51" s="96" t="s">
        <v>272</v>
      </c>
      <c r="F51" s="82"/>
      <c r="G51" s="15"/>
      <c r="H51" s="15"/>
      <c r="I51" s="15"/>
    </row>
    <row r="52" spans="1:9" x14ac:dyDescent="0.25">
      <c r="A52" s="15"/>
      <c r="B52" s="15" t="s">
        <v>8</v>
      </c>
      <c r="C52" s="20" t="s">
        <v>152</v>
      </c>
      <c r="D52" s="89" t="s">
        <v>95</v>
      </c>
      <c r="E52" s="80"/>
      <c r="F52" s="82"/>
    </row>
    <row r="53" spans="1:9" x14ac:dyDescent="0.25">
      <c r="A53" s="15"/>
      <c r="B53" s="15" t="s">
        <v>9</v>
      </c>
      <c r="C53" s="20" t="s">
        <v>173</v>
      </c>
      <c r="D53" s="20" t="s">
        <v>207</v>
      </c>
      <c r="E53" s="96" t="s">
        <v>273</v>
      </c>
      <c r="F53" s="82"/>
    </row>
    <row r="54" spans="1:9" x14ac:dyDescent="0.25">
      <c r="A54" s="15"/>
      <c r="B54" s="15" t="s">
        <v>10</v>
      </c>
      <c r="C54" s="20" t="s">
        <v>226</v>
      </c>
      <c r="D54" s="20" t="s">
        <v>274</v>
      </c>
      <c r="E54" s="96" t="s">
        <v>275</v>
      </c>
      <c r="F54" s="82"/>
    </row>
    <row r="55" spans="1:9" x14ac:dyDescent="0.25">
      <c r="A55" s="15"/>
      <c r="B55" s="15" t="s">
        <v>11</v>
      </c>
      <c r="C55" s="20" t="s">
        <v>268</v>
      </c>
      <c r="D55" s="20" t="s">
        <v>150</v>
      </c>
      <c r="E55" s="80"/>
      <c r="F55" s="82"/>
    </row>
    <row r="56" spans="1:9" x14ac:dyDescent="0.25">
      <c r="A56" s="15"/>
      <c r="C56" s="86"/>
      <c r="D56" s="87"/>
    </row>
    <row r="57" spans="1:9" x14ac:dyDescent="0.25">
      <c r="A57" s="15"/>
    </row>
    <row r="58" spans="1:9" x14ac:dyDescent="0.25">
      <c r="A58" s="15"/>
    </row>
    <row r="59" spans="1:9" x14ac:dyDescent="0.25">
      <c r="A59" s="15"/>
    </row>
    <row r="60" spans="1:9" x14ac:dyDescent="0.25">
      <c r="A60" s="15"/>
    </row>
    <row r="61" spans="1:9" x14ac:dyDescent="0.25">
      <c r="A61" s="15"/>
    </row>
    <row r="62" spans="1:9" x14ac:dyDescent="0.25">
      <c r="A62" s="15"/>
    </row>
  </sheetData>
  <mergeCells count="4">
    <mergeCell ref="A1:B1"/>
    <mergeCell ref="E1:F1"/>
    <mergeCell ref="E19:F19"/>
    <mergeCell ref="E31:F31"/>
  </mergeCells>
  <pageMargins left="0.7" right="0.7" top="0.75" bottom="0.75" header="0.3" footer="0.3"/>
  <pageSetup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03A37B-A0D7-4986-8768-9E28A9CFCC80}">
  <dimension ref="A1:Q62"/>
  <sheetViews>
    <sheetView workbookViewId="0">
      <pane ySplit="1" topLeftCell="A14" activePane="bottomLeft" state="frozen"/>
      <selection pane="bottomLeft" activeCell="C40" sqref="C40:C44"/>
    </sheetView>
  </sheetViews>
  <sheetFormatPr defaultRowHeight="15" x14ac:dyDescent="0.25"/>
  <cols>
    <col min="1" max="1" width="5.28515625" customWidth="1"/>
    <col min="2" max="2" width="29.140625" customWidth="1"/>
    <col min="3" max="3" width="29" style="1" customWidth="1"/>
    <col min="4" max="4" width="24.85546875" style="12" customWidth="1"/>
    <col min="5" max="5" width="10.42578125" style="62" customWidth="1"/>
    <col min="6" max="6" width="7.42578125" customWidth="1"/>
  </cols>
  <sheetData>
    <row r="1" spans="1:17" x14ac:dyDescent="0.25">
      <c r="A1" s="123" t="s">
        <v>4</v>
      </c>
      <c r="B1" s="123"/>
      <c r="C1" s="13" t="s">
        <v>0</v>
      </c>
      <c r="D1" s="14" t="s">
        <v>1</v>
      </c>
      <c r="E1" s="124" t="s">
        <v>2</v>
      </c>
      <c r="F1" s="124"/>
      <c r="G1" s="15"/>
      <c r="H1" s="15"/>
      <c r="I1" s="15"/>
    </row>
    <row r="2" spans="1:17" x14ac:dyDescent="0.25">
      <c r="A2" s="51" t="s">
        <v>3</v>
      </c>
      <c r="B2" s="51"/>
      <c r="C2" s="52"/>
      <c r="D2" s="52"/>
      <c r="E2" s="60"/>
      <c r="F2" s="51"/>
      <c r="G2" s="15"/>
      <c r="H2" s="15"/>
      <c r="I2" s="15"/>
    </row>
    <row r="3" spans="1:17" x14ac:dyDescent="0.25">
      <c r="A3" s="15"/>
      <c r="B3" s="15" t="s">
        <v>53</v>
      </c>
      <c r="C3" s="31">
        <v>3534</v>
      </c>
      <c r="D3" s="31">
        <v>28946</v>
      </c>
      <c r="E3" s="67">
        <f>SUM(C3:D3)</f>
        <v>32480</v>
      </c>
      <c r="F3" s="82" t="s">
        <v>86</v>
      </c>
      <c r="G3" s="15"/>
      <c r="H3" s="15"/>
      <c r="I3" s="15"/>
    </row>
    <row r="4" spans="1:17" x14ac:dyDescent="0.25">
      <c r="A4" s="15"/>
      <c r="B4" s="15" t="s">
        <v>22</v>
      </c>
      <c r="C4" s="31">
        <v>1996</v>
      </c>
      <c r="D4" s="31">
        <v>13932</v>
      </c>
      <c r="E4" s="67">
        <f>SUM(C4:D4)</f>
        <v>15928</v>
      </c>
      <c r="F4" s="82" t="s">
        <v>86</v>
      </c>
      <c r="G4" s="15"/>
      <c r="H4" s="15"/>
      <c r="I4" s="15"/>
    </row>
    <row r="5" spans="1:17" x14ac:dyDescent="0.25">
      <c r="A5" s="15"/>
      <c r="B5" s="15" t="s">
        <v>24</v>
      </c>
      <c r="C5" s="22">
        <v>0.504</v>
      </c>
      <c r="D5" s="22">
        <v>0.41899999999999998</v>
      </c>
      <c r="E5" s="68">
        <f t="shared" ref="E5:E6" si="0">AVERAGE(C5:D5)</f>
        <v>0.46150000000000002</v>
      </c>
      <c r="F5" s="82" t="s">
        <v>87</v>
      </c>
      <c r="G5" s="15"/>
      <c r="H5" s="15"/>
      <c r="I5" s="15"/>
    </row>
    <row r="6" spans="1:17" x14ac:dyDescent="0.25">
      <c r="A6" s="15"/>
      <c r="B6" s="15" t="s">
        <v>25</v>
      </c>
      <c r="C6" s="22">
        <v>0.496</v>
      </c>
      <c r="D6" s="22">
        <v>0.58099999999999996</v>
      </c>
      <c r="E6" s="68">
        <f t="shared" si="0"/>
        <v>0.53849999999999998</v>
      </c>
      <c r="F6" s="82" t="s">
        <v>87</v>
      </c>
      <c r="G6" s="44"/>
      <c r="H6" s="15"/>
      <c r="I6" s="15"/>
    </row>
    <row r="7" spans="1:17" x14ac:dyDescent="0.25">
      <c r="A7" s="15"/>
      <c r="B7" s="15" t="s">
        <v>23</v>
      </c>
      <c r="C7" s="31">
        <v>24198</v>
      </c>
      <c r="D7" s="31">
        <v>74536</v>
      </c>
      <c r="E7" s="67">
        <f>SUM(C7:D7)</f>
        <v>98734</v>
      </c>
      <c r="F7" s="82" t="s">
        <v>86</v>
      </c>
      <c r="G7" s="15"/>
      <c r="H7" s="15"/>
      <c r="I7" s="15"/>
    </row>
    <row r="8" spans="1:17" x14ac:dyDescent="0.25">
      <c r="A8" s="15"/>
      <c r="B8" s="15" t="s">
        <v>17</v>
      </c>
      <c r="C8" s="20">
        <v>6.85</v>
      </c>
      <c r="D8" s="20">
        <v>2.58</v>
      </c>
      <c r="E8" s="69">
        <f>AVERAGE(C8:D8)</f>
        <v>4.7149999999999999</v>
      </c>
      <c r="F8" s="82" t="s">
        <v>87</v>
      </c>
      <c r="G8" s="15"/>
      <c r="H8" s="15"/>
      <c r="I8" s="15"/>
      <c r="Q8" t="s">
        <v>262</v>
      </c>
    </row>
    <row r="9" spans="1:17" x14ac:dyDescent="0.25">
      <c r="A9" s="15"/>
      <c r="B9" s="15" t="s">
        <v>18</v>
      </c>
      <c r="C9" s="20" t="s">
        <v>258</v>
      </c>
      <c r="D9" s="32" t="s">
        <v>260</v>
      </c>
      <c r="E9" s="79" t="s">
        <v>221</v>
      </c>
      <c r="F9" s="81" t="s">
        <v>87</v>
      </c>
      <c r="G9" s="15"/>
      <c r="H9" s="15"/>
      <c r="I9" s="15"/>
    </row>
    <row r="10" spans="1:17" x14ac:dyDescent="0.25">
      <c r="A10" s="15"/>
      <c r="B10" s="15" t="s">
        <v>16</v>
      </c>
      <c r="C10" s="22">
        <v>0.46379999999999999</v>
      </c>
      <c r="D10" s="22">
        <v>0.46560000000000001</v>
      </c>
      <c r="E10" s="68">
        <f t="shared" ref="E10" si="1">AVERAGE(C10:D10)</f>
        <v>0.4647</v>
      </c>
      <c r="F10" s="82" t="s">
        <v>87</v>
      </c>
      <c r="G10" s="15"/>
      <c r="H10" s="15"/>
      <c r="I10" s="15"/>
    </row>
    <row r="11" spans="1:17" x14ac:dyDescent="0.25">
      <c r="A11" s="15"/>
      <c r="B11" s="15" t="s">
        <v>40</v>
      </c>
      <c r="C11" s="20" t="s">
        <v>37</v>
      </c>
      <c r="D11" s="20" t="s">
        <v>37</v>
      </c>
      <c r="E11" s="70" t="s">
        <v>37</v>
      </c>
      <c r="F11" s="82"/>
      <c r="G11" s="15"/>
      <c r="H11" s="15"/>
      <c r="I11" s="15"/>
    </row>
    <row r="12" spans="1:17" x14ac:dyDescent="0.25">
      <c r="A12" s="15"/>
      <c r="B12" s="15" t="s">
        <v>8</v>
      </c>
      <c r="C12" s="20" t="s">
        <v>39</v>
      </c>
      <c r="D12" s="20" t="s">
        <v>39</v>
      </c>
      <c r="E12" s="80"/>
      <c r="F12" s="82"/>
      <c r="G12" s="15"/>
      <c r="H12" s="15"/>
      <c r="I12" s="15"/>
    </row>
    <row r="13" spans="1:17" x14ac:dyDescent="0.25">
      <c r="A13" s="15"/>
      <c r="B13" s="15" t="s">
        <v>9</v>
      </c>
      <c r="C13" s="20" t="s">
        <v>240</v>
      </c>
      <c r="D13" s="20" t="s">
        <v>54</v>
      </c>
      <c r="E13" s="80"/>
      <c r="F13" s="82"/>
      <c r="G13" s="15"/>
    </row>
    <row r="14" spans="1:17" x14ac:dyDescent="0.25">
      <c r="A14" s="15"/>
      <c r="B14" s="15" t="s">
        <v>41</v>
      </c>
      <c r="C14" s="20" t="s">
        <v>56</v>
      </c>
      <c r="D14" s="20" t="s">
        <v>56</v>
      </c>
      <c r="E14" s="70" t="s">
        <v>56</v>
      </c>
      <c r="F14" s="82"/>
      <c r="G14" s="15"/>
    </row>
    <row r="15" spans="1:17" x14ac:dyDescent="0.25">
      <c r="A15" s="15"/>
      <c r="B15" s="15" t="s">
        <v>8</v>
      </c>
      <c r="C15" s="20" t="s">
        <v>147</v>
      </c>
      <c r="D15" s="20" t="s">
        <v>132</v>
      </c>
      <c r="E15" s="70"/>
      <c r="F15" s="82"/>
      <c r="G15" s="15"/>
    </row>
    <row r="16" spans="1:17" x14ac:dyDescent="0.25">
      <c r="A16" s="15"/>
      <c r="B16" s="15" t="s">
        <v>9</v>
      </c>
      <c r="C16" s="20" t="s">
        <v>132</v>
      </c>
      <c r="D16" s="20" t="s">
        <v>57</v>
      </c>
      <c r="E16" s="70"/>
      <c r="F16" s="82"/>
      <c r="G16" s="15"/>
      <c r="H16" s="41"/>
      <c r="I16" s="41"/>
    </row>
    <row r="17" spans="1:9" x14ac:dyDescent="0.25">
      <c r="A17" s="15"/>
      <c r="B17" s="15" t="s">
        <v>10</v>
      </c>
      <c r="C17" s="20" t="s">
        <v>57</v>
      </c>
      <c r="D17" s="20" t="s">
        <v>256</v>
      </c>
      <c r="E17" s="70"/>
      <c r="F17" s="82"/>
      <c r="G17" s="15"/>
      <c r="H17" s="42"/>
      <c r="I17" s="42"/>
    </row>
    <row r="18" spans="1:9" x14ac:dyDescent="0.25">
      <c r="A18" s="15"/>
      <c r="B18" s="15" t="s">
        <v>11</v>
      </c>
      <c r="C18" s="20" t="s">
        <v>259</v>
      </c>
      <c r="D18" s="20" t="s">
        <v>261</v>
      </c>
      <c r="E18" s="70"/>
      <c r="F18" s="82"/>
      <c r="G18" s="15"/>
      <c r="H18" s="42"/>
      <c r="I18" s="42"/>
    </row>
    <row r="19" spans="1:9" x14ac:dyDescent="0.25">
      <c r="A19" s="15"/>
      <c r="B19" s="15" t="s">
        <v>27</v>
      </c>
      <c r="C19" s="20" t="s">
        <v>52</v>
      </c>
      <c r="D19" s="20" t="s">
        <v>52</v>
      </c>
      <c r="E19" s="127" t="s">
        <v>52</v>
      </c>
      <c r="F19" s="127"/>
      <c r="G19" s="15"/>
      <c r="H19" s="42"/>
      <c r="I19" s="42"/>
    </row>
    <row r="20" spans="1:9" x14ac:dyDescent="0.25">
      <c r="A20" s="15"/>
      <c r="B20" s="15" t="s">
        <v>28</v>
      </c>
      <c r="C20" s="20" t="s">
        <v>29</v>
      </c>
      <c r="D20" s="20" t="s">
        <v>29</v>
      </c>
      <c r="E20" s="73"/>
      <c r="F20" s="73"/>
      <c r="G20" s="15"/>
      <c r="H20" s="42"/>
      <c r="I20" s="42"/>
    </row>
    <row r="21" spans="1:9" x14ac:dyDescent="0.25">
      <c r="A21" s="15"/>
      <c r="B21" s="15" t="s">
        <v>98</v>
      </c>
      <c r="C21" s="31">
        <v>1877</v>
      </c>
      <c r="D21" s="31">
        <v>14866</v>
      </c>
      <c r="E21" s="67">
        <f>SUM(C21:D21)</f>
        <v>16743</v>
      </c>
      <c r="F21" s="82"/>
      <c r="G21" s="15"/>
      <c r="H21" s="42"/>
      <c r="I21" s="42"/>
    </row>
    <row r="22" spans="1:9" x14ac:dyDescent="0.25">
      <c r="A22" s="15"/>
      <c r="B22" s="15" t="s">
        <v>99</v>
      </c>
      <c r="C22" s="31">
        <v>657</v>
      </c>
      <c r="D22" s="31">
        <v>7495</v>
      </c>
      <c r="E22" s="72"/>
      <c r="F22" s="82"/>
      <c r="G22" s="15"/>
      <c r="H22" s="42"/>
      <c r="I22" s="42"/>
    </row>
    <row r="23" spans="1:9" x14ac:dyDescent="0.25">
      <c r="A23" s="15"/>
      <c r="B23" s="15" t="s">
        <v>45</v>
      </c>
      <c r="C23" s="20" t="s">
        <v>46</v>
      </c>
      <c r="D23" s="22" t="s">
        <v>46</v>
      </c>
      <c r="E23" s="70" t="s">
        <v>46</v>
      </c>
      <c r="F23" s="74"/>
      <c r="G23" s="15"/>
      <c r="H23" s="42"/>
      <c r="I23" s="42"/>
    </row>
    <row r="24" spans="1:9" x14ac:dyDescent="0.25">
      <c r="A24" s="15"/>
      <c r="B24" s="15" t="s">
        <v>81</v>
      </c>
      <c r="C24" s="22">
        <v>0.57530000000000003</v>
      </c>
      <c r="D24" s="22">
        <v>0.50629999999999997</v>
      </c>
      <c r="E24" s="68">
        <f>AVERAGE(C24:D24)</f>
        <v>0.54079999999999995</v>
      </c>
      <c r="F24" s="74" t="s">
        <v>87</v>
      </c>
      <c r="G24" s="15"/>
      <c r="H24" s="42"/>
      <c r="I24" s="42"/>
    </row>
    <row r="25" spans="1:9" x14ac:dyDescent="0.25">
      <c r="A25" s="51" t="s">
        <v>148</v>
      </c>
      <c r="B25" s="51"/>
      <c r="C25" s="83"/>
      <c r="D25" s="83"/>
      <c r="E25" s="83"/>
      <c r="F25" s="88"/>
      <c r="G25" s="15"/>
      <c r="H25" s="15"/>
      <c r="I25" s="15"/>
    </row>
    <row r="26" spans="1:9" x14ac:dyDescent="0.25">
      <c r="A26" s="15"/>
      <c r="B26" s="49" t="s">
        <v>108</v>
      </c>
      <c r="C26" s="84"/>
      <c r="D26" s="84"/>
      <c r="E26" s="70" t="s">
        <v>94</v>
      </c>
      <c r="F26" s="74"/>
      <c r="G26" s="15"/>
      <c r="H26" s="15"/>
      <c r="I26" s="15"/>
    </row>
    <row r="27" spans="1:9" x14ac:dyDescent="0.25">
      <c r="A27" s="15"/>
      <c r="B27" s="15" t="s">
        <v>78</v>
      </c>
      <c r="C27" s="31">
        <v>2886</v>
      </c>
      <c r="D27" s="31">
        <v>21572</v>
      </c>
      <c r="E27" s="72">
        <f t="shared" ref="E27:E29" si="2">AVERAGE(C27:D27)</f>
        <v>12229</v>
      </c>
      <c r="F27" s="74" t="s">
        <v>87</v>
      </c>
      <c r="G27" s="15"/>
      <c r="H27" s="15"/>
      <c r="I27" s="15"/>
    </row>
    <row r="28" spans="1:9" x14ac:dyDescent="0.25">
      <c r="A28" s="15"/>
      <c r="B28" s="15" t="s">
        <v>79</v>
      </c>
      <c r="C28" s="31">
        <v>586</v>
      </c>
      <c r="D28" s="31">
        <v>6478</v>
      </c>
      <c r="E28" s="72">
        <f t="shared" si="2"/>
        <v>3532</v>
      </c>
      <c r="F28" s="74" t="s">
        <v>87</v>
      </c>
      <c r="G28" s="15"/>
      <c r="H28" s="15"/>
      <c r="I28" s="15"/>
    </row>
    <row r="29" spans="1:9" x14ac:dyDescent="0.25">
      <c r="A29" s="15"/>
      <c r="B29" s="15" t="s">
        <v>80</v>
      </c>
      <c r="C29" s="31">
        <v>62</v>
      </c>
      <c r="D29" s="31">
        <v>896</v>
      </c>
      <c r="E29" s="72">
        <f t="shared" si="2"/>
        <v>479</v>
      </c>
      <c r="F29" s="74" t="s">
        <v>87</v>
      </c>
      <c r="G29" s="15"/>
      <c r="H29" s="15"/>
      <c r="I29" s="15"/>
    </row>
    <row r="30" spans="1:9" x14ac:dyDescent="0.25">
      <c r="A30" s="51" t="s">
        <v>114</v>
      </c>
      <c r="B30" s="51"/>
      <c r="C30" s="77"/>
      <c r="D30" s="85"/>
      <c r="E30" s="85"/>
      <c r="F30" s="88"/>
      <c r="G30" s="15"/>
      <c r="H30" s="15"/>
      <c r="I30" s="15"/>
    </row>
    <row r="31" spans="1:9" x14ac:dyDescent="0.25">
      <c r="A31" s="15"/>
      <c r="B31" s="15" t="s">
        <v>34</v>
      </c>
      <c r="C31" s="20" t="s">
        <v>35</v>
      </c>
      <c r="D31" s="20" t="s">
        <v>35</v>
      </c>
      <c r="E31" s="128" t="s">
        <v>35</v>
      </c>
      <c r="F31" s="128"/>
      <c r="G31" s="15"/>
      <c r="H31" s="15"/>
      <c r="I31" s="15"/>
    </row>
    <row r="32" spans="1:9" x14ac:dyDescent="0.25">
      <c r="A32" s="15"/>
      <c r="B32" s="15" t="s">
        <v>36</v>
      </c>
      <c r="C32" s="20">
        <v>1738</v>
      </c>
      <c r="D32" s="20">
        <v>16445</v>
      </c>
      <c r="E32" s="70">
        <f>SUM(C32:D32)</f>
        <v>18183</v>
      </c>
      <c r="F32" s="74" t="s">
        <v>86</v>
      </c>
      <c r="G32" s="15"/>
      <c r="H32" s="15"/>
      <c r="I32" s="15"/>
    </row>
    <row r="33" spans="1:9" x14ac:dyDescent="0.25">
      <c r="A33" s="51" t="s">
        <v>6</v>
      </c>
      <c r="B33" s="51"/>
      <c r="C33" s="85"/>
      <c r="D33" s="85"/>
      <c r="E33" s="85"/>
      <c r="F33" s="88"/>
      <c r="G33" s="15"/>
      <c r="H33" s="15"/>
      <c r="I33" s="15"/>
    </row>
    <row r="34" spans="1:9" x14ac:dyDescent="0.25">
      <c r="A34" s="15"/>
      <c r="B34" s="49" t="s">
        <v>20</v>
      </c>
      <c r="C34" s="48"/>
      <c r="D34" s="48"/>
      <c r="E34" s="80"/>
      <c r="F34" s="82"/>
      <c r="G34" s="15"/>
      <c r="H34" s="15"/>
      <c r="I34" s="15"/>
    </row>
    <row r="35" spans="1:9" x14ac:dyDescent="0.25">
      <c r="A35" s="15"/>
      <c r="B35" s="15" t="s">
        <v>13</v>
      </c>
      <c r="C35" s="14">
        <v>1840</v>
      </c>
      <c r="D35" s="20">
        <v>7996</v>
      </c>
      <c r="E35" s="70">
        <f>SUM(C35:D35)</f>
        <v>9836</v>
      </c>
      <c r="F35" s="74" t="s">
        <v>86</v>
      </c>
      <c r="G35" s="15"/>
      <c r="H35" s="15"/>
      <c r="I35" s="15"/>
    </row>
    <row r="36" spans="1:9" x14ac:dyDescent="0.25">
      <c r="A36" s="15"/>
      <c r="B36" s="15" t="s">
        <v>12</v>
      </c>
      <c r="C36" s="20">
        <v>650</v>
      </c>
      <c r="D36" s="20">
        <v>9448</v>
      </c>
      <c r="E36" s="70">
        <f t="shared" ref="E36:E38" si="3">SUM(C36:D36)</f>
        <v>10098</v>
      </c>
      <c r="F36" s="74" t="s">
        <v>86</v>
      </c>
      <c r="G36" s="15"/>
      <c r="H36" s="15"/>
      <c r="I36" s="15"/>
    </row>
    <row r="37" spans="1:9" x14ac:dyDescent="0.25">
      <c r="A37" s="15"/>
      <c r="B37" s="15" t="s">
        <v>14</v>
      </c>
      <c r="C37" s="20">
        <v>11</v>
      </c>
      <c r="D37" s="20">
        <v>691</v>
      </c>
      <c r="E37" s="70">
        <f t="shared" si="3"/>
        <v>702</v>
      </c>
      <c r="F37" s="74" t="s">
        <v>86</v>
      </c>
      <c r="G37" s="15"/>
      <c r="H37" s="15"/>
      <c r="I37" s="15"/>
    </row>
    <row r="38" spans="1:9" x14ac:dyDescent="0.25">
      <c r="A38" s="15"/>
      <c r="B38" s="15" t="s">
        <v>15</v>
      </c>
      <c r="C38" s="20">
        <v>1032</v>
      </c>
      <c r="D38" s="14">
        <v>10742</v>
      </c>
      <c r="E38" s="70">
        <f t="shared" si="3"/>
        <v>11774</v>
      </c>
      <c r="F38" s="74" t="s">
        <v>86</v>
      </c>
      <c r="G38" s="15"/>
      <c r="H38" s="15"/>
      <c r="I38" s="15"/>
    </row>
    <row r="39" spans="1:9" x14ac:dyDescent="0.25">
      <c r="A39" s="15"/>
      <c r="B39" s="49" t="s">
        <v>70</v>
      </c>
      <c r="C39" s="78"/>
      <c r="D39" s="48"/>
      <c r="E39" s="80"/>
      <c r="F39" s="82"/>
      <c r="G39" s="15"/>
      <c r="H39" s="15"/>
      <c r="I39" s="15"/>
    </row>
    <row r="40" spans="1:9" x14ac:dyDescent="0.25">
      <c r="A40" s="15"/>
      <c r="B40" s="15" t="s">
        <v>30</v>
      </c>
      <c r="C40" s="20" t="s">
        <v>1</v>
      </c>
      <c r="D40" s="20" t="s">
        <v>65</v>
      </c>
      <c r="E40" s="80"/>
      <c r="F40" s="82"/>
      <c r="G40" s="15"/>
      <c r="H40" s="15"/>
      <c r="I40" s="15"/>
    </row>
    <row r="41" spans="1:9" x14ac:dyDescent="0.25">
      <c r="A41" s="15"/>
      <c r="B41" s="15" t="s">
        <v>8</v>
      </c>
      <c r="C41" s="20" t="s">
        <v>225</v>
      </c>
      <c r="D41" s="20" t="s">
        <v>117</v>
      </c>
      <c r="E41" s="80"/>
      <c r="F41" s="82"/>
      <c r="G41" s="15"/>
      <c r="H41" s="15"/>
      <c r="I41" s="15"/>
    </row>
    <row r="42" spans="1:9" x14ac:dyDescent="0.25">
      <c r="A42" s="15"/>
      <c r="B42" s="15" t="s">
        <v>9</v>
      </c>
      <c r="C42" s="20" t="s">
        <v>255</v>
      </c>
      <c r="D42" s="20" t="s">
        <v>217</v>
      </c>
      <c r="E42" s="80"/>
      <c r="F42" s="82"/>
      <c r="G42" s="15"/>
      <c r="H42" s="15"/>
      <c r="I42" s="15"/>
    </row>
    <row r="43" spans="1:9" x14ac:dyDescent="0.25">
      <c r="A43" s="15"/>
      <c r="B43" s="15" t="s">
        <v>10</v>
      </c>
      <c r="C43" s="20" t="s">
        <v>65</v>
      </c>
      <c r="D43" s="94" t="s">
        <v>231</v>
      </c>
      <c r="E43" s="80"/>
      <c r="F43" s="82"/>
      <c r="G43" s="15"/>
      <c r="I43" s="15"/>
    </row>
    <row r="44" spans="1:9" x14ac:dyDescent="0.25">
      <c r="A44" s="15"/>
      <c r="B44" s="15" t="s">
        <v>11</v>
      </c>
      <c r="C44" s="20" t="s">
        <v>67</v>
      </c>
      <c r="D44" s="20" t="s">
        <v>42</v>
      </c>
      <c r="E44" s="80"/>
      <c r="F44" s="82"/>
      <c r="G44" s="15"/>
      <c r="H44" s="15"/>
      <c r="I44" s="15"/>
    </row>
    <row r="45" spans="1:9" x14ac:dyDescent="0.25">
      <c r="A45" s="15"/>
      <c r="B45" s="49" t="s">
        <v>69</v>
      </c>
      <c r="C45" s="78"/>
      <c r="D45" s="78"/>
      <c r="E45" s="70" t="s">
        <v>61</v>
      </c>
      <c r="F45" s="82"/>
      <c r="G45" s="15"/>
      <c r="H45" s="15"/>
      <c r="I45" s="15"/>
    </row>
    <row r="46" spans="1:9" x14ac:dyDescent="0.25">
      <c r="A46" s="15"/>
      <c r="B46" s="15" t="s">
        <v>30</v>
      </c>
      <c r="C46" s="20" t="s">
        <v>143</v>
      </c>
      <c r="D46" s="20" t="s">
        <v>143</v>
      </c>
      <c r="E46" s="70"/>
      <c r="F46" s="82"/>
      <c r="G46" s="15"/>
      <c r="H46" s="15"/>
      <c r="I46" s="15"/>
    </row>
    <row r="47" spans="1:9" x14ac:dyDescent="0.25">
      <c r="A47" s="15"/>
      <c r="B47" s="15" t="s">
        <v>8</v>
      </c>
      <c r="C47" s="20" t="s">
        <v>89</v>
      </c>
      <c r="D47" s="20" t="s">
        <v>181</v>
      </c>
      <c r="E47" s="70"/>
      <c r="F47" s="82"/>
      <c r="G47" s="15"/>
      <c r="H47" s="15"/>
      <c r="I47" s="15"/>
    </row>
    <row r="48" spans="1:9" x14ac:dyDescent="0.25">
      <c r="A48" s="15"/>
      <c r="B48" s="15" t="s">
        <v>9</v>
      </c>
      <c r="C48" s="20" t="s">
        <v>89</v>
      </c>
      <c r="D48" s="20" t="s">
        <v>32</v>
      </c>
      <c r="E48" s="70"/>
      <c r="F48" s="82"/>
      <c r="G48" s="15"/>
      <c r="H48" s="15"/>
      <c r="I48" s="15"/>
    </row>
    <row r="49" spans="1:9" x14ac:dyDescent="0.25">
      <c r="A49" s="51" t="s">
        <v>144</v>
      </c>
      <c r="B49" s="51"/>
      <c r="C49" s="85"/>
      <c r="D49" s="85"/>
      <c r="E49" s="85"/>
      <c r="F49" s="88"/>
      <c r="G49" s="15"/>
      <c r="H49" s="15"/>
      <c r="I49" s="15"/>
    </row>
    <row r="50" spans="1:9" x14ac:dyDescent="0.25">
      <c r="A50" s="15"/>
      <c r="B50" s="49" t="s">
        <v>149</v>
      </c>
      <c r="C50" s="48"/>
      <c r="D50" s="48"/>
      <c r="E50" s="80"/>
      <c r="F50" s="82"/>
      <c r="G50" s="15"/>
      <c r="H50" s="15"/>
      <c r="I50" s="15"/>
    </row>
    <row r="51" spans="1:9" x14ac:dyDescent="0.25">
      <c r="A51" s="15"/>
      <c r="B51" s="15" t="s">
        <v>30</v>
      </c>
      <c r="C51" s="20" t="s">
        <v>165</v>
      </c>
      <c r="D51" s="20" t="s">
        <v>206</v>
      </c>
      <c r="E51" s="80"/>
      <c r="F51" s="82"/>
      <c r="G51" s="15"/>
      <c r="H51" s="15"/>
      <c r="I51" s="15"/>
    </row>
    <row r="52" spans="1:9" x14ac:dyDescent="0.25">
      <c r="A52" s="15"/>
      <c r="B52" s="15" t="s">
        <v>8</v>
      </c>
      <c r="C52" s="20" t="s">
        <v>152</v>
      </c>
      <c r="D52" s="20" t="s">
        <v>95</v>
      </c>
      <c r="E52" s="80"/>
      <c r="F52" s="82"/>
    </row>
    <row r="53" spans="1:9" x14ac:dyDescent="0.25">
      <c r="A53" s="15"/>
      <c r="B53" s="15" t="s">
        <v>9</v>
      </c>
      <c r="C53" s="20" t="s">
        <v>150</v>
      </c>
      <c r="D53" s="20" t="s">
        <v>207</v>
      </c>
      <c r="E53" s="80"/>
      <c r="F53" s="82"/>
    </row>
    <row r="54" spans="1:9" x14ac:dyDescent="0.25">
      <c r="A54" s="15"/>
      <c r="B54" s="15" t="s">
        <v>10</v>
      </c>
      <c r="C54" s="20" t="s">
        <v>173</v>
      </c>
      <c r="D54" s="20" t="s">
        <v>264</v>
      </c>
      <c r="E54" s="80"/>
      <c r="F54" s="82"/>
    </row>
    <row r="55" spans="1:9" x14ac:dyDescent="0.25">
      <c r="A55" s="15"/>
      <c r="B55" s="15" t="s">
        <v>11</v>
      </c>
      <c r="C55" s="20" t="s">
        <v>226</v>
      </c>
      <c r="D55" s="20" t="s">
        <v>263</v>
      </c>
      <c r="E55" s="80"/>
      <c r="F55" s="82"/>
    </row>
    <row r="56" spans="1:9" x14ac:dyDescent="0.25">
      <c r="A56" s="15"/>
      <c r="C56" s="86"/>
      <c r="D56" s="87"/>
    </row>
    <row r="57" spans="1:9" x14ac:dyDescent="0.25">
      <c r="A57" s="15"/>
    </row>
    <row r="58" spans="1:9" x14ac:dyDescent="0.25">
      <c r="A58" s="15"/>
    </row>
    <row r="59" spans="1:9" x14ac:dyDescent="0.25">
      <c r="A59" s="15"/>
    </row>
    <row r="60" spans="1:9" x14ac:dyDescent="0.25">
      <c r="A60" s="15"/>
    </row>
    <row r="61" spans="1:9" x14ac:dyDescent="0.25">
      <c r="A61" s="15"/>
    </row>
    <row r="62" spans="1:9" x14ac:dyDescent="0.25">
      <c r="A62" s="15"/>
    </row>
  </sheetData>
  <mergeCells count="4">
    <mergeCell ref="A1:B1"/>
    <mergeCell ref="E1:F1"/>
    <mergeCell ref="E19:F19"/>
    <mergeCell ref="E31:F31"/>
  </mergeCells>
  <pageMargins left="0.7" right="0.7" top="0.75" bottom="0.75" header="0.3" footer="0.3"/>
  <pageSetup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BC3D9F-5D0B-427F-99F7-499C62CB15EF}">
  <dimension ref="A1:W62"/>
  <sheetViews>
    <sheetView workbookViewId="0">
      <pane ySplit="1" topLeftCell="A29" activePane="bottomLeft" state="frozen"/>
      <selection pane="bottomLeft" activeCell="C51" sqref="C51:C55"/>
    </sheetView>
  </sheetViews>
  <sheetFormatPr defaultRowHeight="15" x14ac:dyDescent="0.25"/>
  <cols>
    <col min="1" max="1" width="5.28515625" customWidth="1"/>
    <col min="2" max="2" width="29.140625" customWidth="1"/>
    <col min="3" max="3" width="29" style="1" customWidth="1"/>
    <col min="4" max="4" width="24.85546875" style="12" customWidth="1"/>
    <col min="5" max="5" width="10.42578125" style="62" customWidth="1"/>
    <col min="6" max="6" width="7.42578125" customWidth="1"/>
  </cols>
  <sheetData>
    <row r="1" spans="1:23" x14ac:dyDescent="0.25">
      <c r="A1" s="123" t="s">
        <v>4</v>
      </c>
      <c r="B1" s="123"/>
      <c r="C1" s="13" t="s">
        <v>0</v>
      </c>
      <c r="D1" s="14" t="s">
        <v>1</v>
      </c>
      <c r="E1" s="124" t="s">
        <v>2</v>
      </c>
      <c r="F1" s="124"/>
      <c r="G1" s="15"/>
      <c r="H1" s="15"/>
      <c r="I1" s="15"/>
    </row>
    <row r="2" spans="1:23" x14ac:dyDescent="0.25">
      <c r="A2" s="51" t="s">
        <v>3</v>
      </c>
      <c r="B2" s="51"/>
      <c r="C2" s="52"/>
      <c r="D2" s="52"/>
      <c r="E2" s="60"/>
      <c r="F2" s="51"/>
      <c r="G2" s="15"/>
      <c r="H2" s="15"/>
      <c r="I2" s="15"/>
    </row>
    <row r="3" spans="1:23" x14ac:dyDescent="0.25">
      <c r="A3" s="15"/>
      <c r="B3" s="15" t="s">
        <v>53</v>
      </c>
      <c r="C3" s="31">
        <v>5333</v>
      </c>
      <c r="D3" s="31">
        <v>22925</v>
      </c>
      <c r="E3" s="67">
        <f>SUM(C3:D3)</f>
        <v>28258</v>
      </c>
      <c r="F3" s="74" t="s">
        <v>86</v>
      </c>
      <c r="G3" s="15"/>
      <c r="H3" s="15"/>
      <c r="I3" s="15"/>
    </row>
    <row r="4" spans="1:23" x14ac:dyDescent="0.25">
      <c r="A4" s="15"/>
      <c r="B4" s="15" t="s">
        <v>22</v>
      </c>
      <c r="C4" s="31">
        <v>3016</v>
      </c>
      <c r="D4" s="31">
        <v>11109</v>
      </c>
      <c r="E4" s="67">
        <f>SUM(C4:D4)</f>
        <v>14125</v>
      </c>
      <c r="F4" s="74" t="s">
        <v>86</v>
      </c>
      <c r="G4" s="15"/>
      <c r="H4" s="15"/>
      <c r="I4" s="15"/>
    </row>
    <row r="5" spans="1:23" x14ac:dyDescent="0.25">
      <c r="A5" s="15"/>
      <c r="B5" s="15" t="s">
        <v>24</v>
      </c>
      <c r="C5" s="22">
        <v>0.51</v>
      </c>
      <c r="D5" s="22">
        <v>0.56299999999999994</v>
      </c>
      <c r="E5" s="68">
        <f t="shared" ref="E5:E6" si="0">AVERAGE(C5:D5)</f>
        <v>0.53649999999999998</v>
      </c>
      <c r="F5" s="74" t="s">
        <v>87</v>
      </c>
      <c r="G5" s="15"/>
      <c r="H5" s="15"/>
      <c r="I5" s="15"/>
    </row>
    <row r="6" spans="1:23" x14ac:dyDescent="0.25">
      <c r="A6" s="15"/>
      <c r="B6" s="15" t="s">
        <v>25</v>
      </c>
      <c r="C6" s="22">
        <v>0.49</v>
      </c>
      <c r="D6" s="22">
        <v>0.437</v>
      </c>
      <c r="E6" s="68">
        <f t="shared" si="0"/>
        <v>0.46350000000000002</v>
      </c>
      <c r="F6" s="74" t="s">
        <v>87</v>
      </c>
      <c r="G6" s="44"/>
      <c r="H6" s="15"/>
      <c r="I6" s="15"/>
    </row>
    <row r="7" spans="1:23" x14ac:dyDescent="0.25">
      <c r="A7" s="15"/>
      <c r="B7" s="15" t="s">
        <v>23</v>
      </c>
      <c r="C7" s="31">
        <v>42255</v>
      </c>
      <c r="D7" s="31">
        <v>59181</v>
      </c>
      <c r="E7" s="67">
        <f>SUM(C7:D7)</f>
        <v>101436</v>
      </c>
      <c r="F7" s="74" t="s">
        <v>86</v>
      </c>
      <c r="G7" s="15"/>
      <c r="H7" s="15"/>
      <c r="I7" s="15"/>
    </row>
    <row r="8" spans="1:23" x14ac:dyDescent="0.25">
      <c r="A8" s="15"/>
      <c r="B8" s="15" t="s">
        <v>17</v>
      </c>
      <c r="C8" s="20">
        <v>7.92</v>
      </c>
      <c r="D8" s="20">
        <v>2.58</v>
      </c>
      <c r="E8" s="69">
        <f>AVERAGE(C8:D8)</f>
        <v>5.25</v>
      </c>
      <c r="F8" s="74" t="s">
        <v>87</v>
      </c>
      <c r="G8" s="15"/>
      <c r="H8" s="15"/>
      <c r="I8" s="15"/>
    </row>
    <row r="9" spans="1:23" x14ac:dyDescent="0.25">
      <c r="A9" s="15"/>
      <c r="B9" s="15" t="s">
        <v>18</v>
      </c>
      <c r="C9" s="20" t="s">
        <v>254</v>
      </c>
      <c r="D9" s="32" t="s">
        <v>251</v>
      </c>
      <c r="E9" s="40" t="s">
        <v>257</v>
      </c>
      <c r="F9" s="73" t="s">
        <v>87</v>
      </c>
      <c r="G9" s="15"/>
      <c r="H9" s="15"/>
      <c r="I9" s="15"/>
    </row>
    <row r="10" spans="1:23" x14ac:dyDescent="0.25">
      <c r="A10" s="15"/>
      <c r="B10" s="15" t="s">
        <v>16</v>
      </c>
      <c r="C10" s="22">
        <v>0.45750000000000002</v>
      </c>
      <c r="D10" s="22">
        <v>0.46010000000000001</v>
      </c>
      <c r="E10" s="68">
        <f t="shared" ref="E10" si="1">AVERAGE(C10:D10)</f>
        <v>0.45879999999999999</v>
      </c>
      <c r="F10" s="74" t="s">
        <v>87</v>
      </c>
      <c r="G10" s="15"/>
      <c r="H10" s="15"/>
      <c r="I10" s="15"/>
    </row>
    <row r="11" spans="1:23" x14ac:dyDescent="0.25">
      <c r="A11" s="15"/>
      <c r="B11" s="15" t="s">
        <v>40</v>
      </c>
      <c r="C11" s="20" t="s">
        <v>37</v>
      </c>
      <c r="D11" s="20" t="s">
        <v>37</v>
      </c>
      <c r="E11" s="70" t="s">
        <v>37</v>
      </c>
      <c r="F11" s="74"/>
      <c r="G11" s="15"/>
      <c r="H11" s="15"/>
      <c r="I11" s="15"/>
    </row>
    <row r="12" spans="1:23" x14ac:dyDescent="0.25">
      <c r="A12" s="15"/>
      <c r="B12" s="15" t="s">
        <v>8</v>
      </c>
      <c r="C12" s="20" t="s">
        <v>39</v>
      </c>
      <c r="D12" s="20" t="s">
        <v>39</v>
      </c>
      <c r="E12" s="70"/>
      <c r="F12" s="74"/>
      <c r="G12" s="15"/>
      <c r="H12" s="15"/>
      <c r="I12" s="15"/>
      <c r="W12" t="s">
        <v>102</v>
      </c>
    </row>
    <row r="13" spans="1:23" x14ac:dyDescent="0.25">
      <c r="A13" s="15"/>
      <c r="B13" s="15" t="s">
        <v>9</v>
      </c>
      <c r="C13" s="20" t="s">
        <v>104</v>
      </c>
      <c r="D13" s="20" t="s">
        <v>38</v>
      </c>
      <c r="E13" s="70"/>
      <c r="F13" s="74"/>
      <c r="G13" s="15"/>
    </row>
    <row r="14" spans="1:23" x14ac:dyDescent="0.25">
      <c r="A14" s="15"/>
      <c r="B14" s="15" t="s">
        <v>41</v>
      </c>
      <c r="C14" s="20" t="s">
        <v>56</v>
      </c>
      <c r="D14" s="20" t="s">
        <v>56</v>
      </c>
      <c r="E14" s="70" t="s">
        <v>56</v>
      </c>
      <c r="F14" s="74"/>
      <c r="G14" s="15"/>
    </row>
    <row r="15" spans="1:23" x14ac:dyDescent="0.25">
      <c r="A15" s="15"/>
      <c r="B15" s="15" t="s">
        <v>8</v>
      </c>
      <c r="C15" s="20" t="s">
        <v>147</v>
      </c>
      <c r="D15" s="20" t="s">
        <v>57</v>
      </c>
      <c r="E15" s="70"/>
      <c r="F15" s="74"/>
      <c r="G15" s="15"/>
    </row>
    <row r="16" spans="1:23" x14ac:dyDescent="0.25">
      <c r="A16" s="15"/>
      <c r="B16" s="15" t="s">
        <v>9</v>
      </c>
      <c r="C16" s="20" t="s">
        <v>60</v>
      </c>
      <c r="D16" s="20" t="s">
        <v>58</v>
      </c>
      <c r="E16" s="70"/>
      <c r="F16" s="74"/>
      <c r="G16" s="15"/>
      <c r="H16" s="41"/>
      <c r="I16" s="41"/>
    </row>
    <row r="17" spans="1:9" x14ac:dyDescent="0.25">
      <c r="A17" s="15"/>
      <c r="B17" s="15" t="s">
        <v>10</v>
      </c>
      <c r="C17" s="20" t="s">
        <v>57</v>
      </c>
      <c r="D17" s="20" t="s">
        <v>256</v>
      </c>
      <c r="E17" s="70"/>
      <c r="F17" s="74"/>
      <c r="G17" s="15"/>
      <c r="H17" s="42"/>
      <c r="I17" s="42"/>
    </row>
    <row r="18" spans="1:9" x14ac:dyDescent="0.25">
      <c r="A18" s="15"/>
      <c r="B18" s="15" t="s">
        <v>11</v>
      </c>
      <c r="C18" s="20" t="s">
        <v>125</v>
      </c>
      <c r="D18" s="20" t="s">
        <v>59</v>
      </c>
      <c r="E18" s="70"/>
      <c r="F18" s="74"/>
      <c r="G18" s="15"/>
      <c r="H18" s="42"/>
      <c r="I18" s="42"/>
    </row>
    <row r="19" spans="1:9" x14ac:dyDescent="0.25">
      <c r="A19" s="15"/>
      <c r="B19" s="15" t="s">
        <v>27</v>
      </c>
      <c r="C19" s="20" t="s">
        <v>52</v>
      </c>
      <c r="D19" s="20" t="s">
        <v>52</v>
      </c>
      <c r="E19" s="127" t="s">
        <v>52</v>
      </c>
      <c r="F19" s="127"/>
      <c r="G19" s="15"/>
      <c r="H19" s="42"/>
      <c r="I19" s="42"/>
    </row>
    <row r="20" spans="1:9" x14ac:dyDescent="0.25">
      <c r="A20" s="15"/>
      <c r="B20" s="15" t="s">
        <v>28</v>
      </c>
      <c r="C20" s="20" t="s">
        <v>29</v>
      </c>
      <c r="D20" s="20" t="s">
        <v>29</v>
      </c>
      <c r="E20" s="73"/>
      <c r="F20" s="73"/>
      <c r="G20" s="15"/>
      <c r="H20" s="42"/>
      <c r="I20" s="42"/>
    </row>
    <row r="21" spans="1:9" x14ac:dyDescent="0.25">
      <c r="A21" s="15"/>
      <c r="B21" s="15" t="s">
        <v>98</v>
      </c>
      <c r="C21" s="22">
        <v>0.51319999999999999</v>
      </c>
      <c r="D21" s="22">
        <v>0.47170000000000001</v>
      </c>
      <c r="E21" s="68">
        <f>(SUM(C21:D21))/2</f>
        <v>0.49245</v>
      </c>
      <c r="F21" s="74" t="s">
        <v>87</v>
      </c>
      <c r="G21" s="15"/>
      <c r="H21" s="42"/>
      <c r="I21" s="42"/>
    </row>
    <row r="22" spans="1:9" x14ac:dyDescent="0.25">
      <c r="A22" s="15"/>
      <c r="B22" s="15" t="s">
        <v>99</v>
      </c>
      <c r="C22" s="22">
        <v>0.21529999999999999</v>
      </c>
      <c r="D22" s="22">
        <v>0.26910000000000001</v>
      </c>
      <c r="E22" s="72"/>
      <c r="F22" s="74"/>
      <c r="G22" s="15"/>
      <c r="H22" s="42"/>
      <c r="I22" s="42"/>
    </row>
    <row r="23" spans="1:9" x14ac:dyDescent="0.25">
      <c r="A23" s="15"/>
      <c r="B23" s="15" t="s">
        <v>45</v>
      </c>
      <c r="C23" s="20" t="s">
        <v>46</v>
      </c>
      <c r="D23" s="22" t="s">
        <v>46</v>
      </c>
      <c r="E23" s="70" t="s">
        <v>46</v>
      </c>
      <c r="F23" s="74"/>
      <c r="G23" s="15"/>
      <c r="H23" s="42"/>
      <c r="I23" s="42"/>
    </row>
    <row r="24" spans="1:9" x14ac:dyDescent="0.25">
      <c r="A24" s="15"/>
      <c r="B24" s="15" t="s">
        <v>81</v>
      </c>
      <c r="C24" s="22">
        <v>0.53269999999999995</v>
      </c>
      <c r="D24" s="22">
        <v>0.47760000000000002</v>
      </c>
      <c r="E24" s="68">
        <f>AVERAGE(C24:D24)</f>
        <v>0.50514999999999999</v>
      </c>
      <c r="F24" s="74" t="s">
        <v>87</v>
      </c>
      <c r="G24" s="15"/>
      <c r="H24" s="42"/>
      <c r="I24" s="42"/>
    </row>
    <row r="25" spans="1:9" x14ac:dyDescent="0.25">
      <c r="A25" s="51" t="s">
        <v>148</v>
      </c>
      <c r="B25" s="51"/>
      <c r="C25" s="83"/>
      <c r="D25" s="83"/>
      <c r="E25" s="83"/>
      <c r="F25" s="88"/>
      <c r="G25" s="15"/>
      <c r="H25" s="15"/>
      <c r="I25" s="15"/>
    </row>
    <row r="26" spans="1:9" x14ac:dyDescent="0.25">
      <c r="A26" s="15"/>
      <c r="B26" s="49" t="s">
        <v>108</v>
      </c>
      <c r="C26" s="84"/>
      <c r="D26" s="84"/>
      <c r="E26" s="70" t="s">
        <v>94</v>
      </c>
      <c r="F26" s="74"/>
      <c r="G26" s="15"/>
      <c r="H26" s="15"/>
      <c r="I26" s="15"/>
    </row>
    <row r="27" spans="1:9" x14ac:dyDescent="0.25">
      <c r="A27" s="15"/>
      <c r="B27" s="15" t="s">
        <v>78</v>
      </c>
      <c r="C27" s="31">
        <v>3957</v>
      </c>
      <c r="D27" s="31">
        <v>15410</v>
      </c>
      <c r="E27" s="72">
        <f t="shared" ref="E27:E29" si="2">AVERAGE(C27:D27)</f>
        <v>9683.5</v>
      </c>
      <c r="F27" s="74" t="s">
        <v>87</v>
      </c>
      <c r="G27" s="15"/>
      <c r="H27" s="15"/>
      <c r="I27" s="15"/>
    </row>
    <row r="28" spans="1:9" x14ac:dyDescent="0.25">
      <c r="A28" s="15"/>
      <c r="B28" s="15" t="s">
        <v>79</v>
      </c>
      <c r="C28" s="31">
        <v>1230</v>
      </c>
      <c r="D28" s="31">
        <v>6770</v>
      </c>
      <c r="E28" s="72">
        <f t="shared" si="2"/>
        <v>4000</v>
      </c>
      <c r="F28" s="74" t="s">
        <v>87</v>
      </c>
      <c r="G28" s="15"/>
      <c r="H28" s="15"/>
      <c r="I28" s="15"/>
    </row>
    <row r="29" spans="1:9" x14ac:dyDescent="0.25">
      <c r="A29" s="15"/>
      <c r="B29" s="15" t="s">
        <v>80</v>
      </c>
      <c r="C29" s="31">
        <v>146</v>
      </c>
      <c r="D29" s="31">
        <v>745</v>
      </c>
      <c r="E29" s="72">
        <f t="shared" si="2"/>
        <v>445.5</v>
      </c>
      <c r="F29" s="74" t="s">
        <v>87</v>
      </c>
      <c r="G29" s="15"/>
      <c r="H29" s="15"/>
      <c r="I29" s="15"/>
    </row>
    <row r="30" spans="1:9" x14ac:dyDescent="0.25">
      <c r="A30" s="51" t="s">
        <v>114</v>
      </c>
      <c r="B30" s="51"/>
      <c r="C30" s="77"/>
      <c r="D30" s="85"/>
      <c r="E30" s="77"/>
      <c r="F30" s="93"/>
      <c r="G30" s="15"/>
      <c r="H30" s="15"/>
      <c r="I30" s="15"/>
    </row>
    <row r="31" spans="1:9" x14ac:dyDescent="0.25">
      <c r="A31" s="15"/>
      <c r="B31" s="15" t="s">
        <v>34</v>
      </c>
      <c r="C31" s="20" t="s">
        <v>35</v>
      </c>
      <c r="D31" s="20" t="s">
        <v>35</v>
      </c>
      <c r="E31" s="128" t="s">
        <v>35</v>
      </c>
      <c r="F31" s="128"/>
      <c r="G31" s="15"/>
      <c r="H31" s="15"/>
      <c r="I31" s="15"/>
    </row>
    <row r="32" spans="1:9" x14ac:dyDescent="0.25">
      <c r="A32" s="15"/>
      <c r="B32" s="15" t="s">
        <v>36</v>
      </c>
      <c r="C32" s="20">
        <v>2584</v>
      </c>
      <c r="D32" s="20">
        <v>13256</v>
      </c>
      <c r="E32" s="70">
        <f>SUM(C32:D32)</f>
        <v>15840</v>
      </c>
      <c r="F32" s="74" t="s">
        <v>86</v>
      </c>
      <c r="G32" s="15"/>
      <c r="H32" s="15"/>
      <c r="I32" s="15"/>
    </row>
    <row r="33" spans="1:9" x14ac:dyDescent="0.25">
      <c r="A33" s="51" t="s">
        <v>6</v>
      </c>
      <c r="B33" s="51"/>
      <c r="C33" s="77"/>
      <c r="D33" s="85"/>
      <c r="E33" s="85"/>
      <c r="F33" s="88"/>
      <c r="G33" s="15"/>
      <c r="H33" s="15"/>
      <c r="I33" s="15"/>
    </row>
    <row r="34" spans="1:9" x14ac:dyDescent="0.25">
      <c r="A34" s="15"/>
      <c r="B34" s="49" t="s">
        <v>20</v>
      </c>
      <c r="C34" s="48"/>
      <c r="D34" s="48"/>
      <c r="E34" s="80"/>
      <c r="F34" s="82"/>
      <c r="G34" s="15"/>
      <c r="H34" s="15"/>
      <c r="I34" s="15"/>
    </row>
    <row r="35" spans="1:9" x14ac:dyDescent="0.25">
      <c r="A35" s="15"/>
      <c r="B35" s="15" t="s">
        <v>13</v>
      </c>
      <c r="C35" s="20">
        <v>2485</v>
      </c>
      <c r="D35" s="20">
        <v>6723</v>
      </c>
      <c r="E35" s="70">
        <f>SUM(C35:D35)</f>
        <v>9208</v>
      </c>
      <c r="F35" s="74" t="s">
        <v>86</v>
      </c>
      <c r="G35" s="15"/>
      <c r="H35" s="15"/>
      <c r="I35" s="15"/>
    </row>
    <row r="36" spans="1:9" x14ac:dyDescent="0.25">
      <c r="A36" s="15"/>
      <c r="B36" s="15" t="s">
        <v>12</v>
      </c>
      <c r="C36" s="20">
        <v>1333</v>
      </c>
      <c r="D36" s="20">
        <v>6328</v>
      </c>
      <c r="E36" s="70">
        <f t="shared" ref="E36:E38" si="3">SUM(C36:D36)</f>
        <v>7661</v>
      </c>
      <c r="F36" s="74" t="s">
        <v>86</v>
      </c>
      <c r="G36" s="15"/>
      <c r="H36" s="15"/>
      <c r="I36" s="15"/>
    </row>
    <row r="37" spans="1:9" x14ac:dyDescent="0.25">
      <c r="A37" s="15"/>
      <c r="B37" s="15" t="s">
        <v>14</v>
      </c>
      <c r="C37" s="20">
        <v>17</v>
      </c>
      <c r="D37" s="20">
        <v>1077</v>
      </c>
      <c r="E37" s="70">
        <f t="shared" si="3"/>
        <v>1094</v>
      </c>
      <c r="F37" s="74" t="s">
        <v>86</v>
      </c>
      <c r="G37" s="15"/>
      <c r="H37" s="15"/>
      <c r="I37" s="15"/>
    </row>
    <row r="38" spans="1:9" x14ac:dyDescent="0.25">
      <c r="A38" s="15"/>
      <c r="B38" s="15" t="s">
        <v>15</v>
      </c>
      <c r="C38" s="20">
        <v>1498</v>
      </c>
      <c r="D38" s="20">
        <v>8763</v>
      </c>
      <c r="E38" s="70">
        <f t="shared" si="3"/>
        <v>10261</v>
      </c>
      <c r="F38" s="74" t="s">
        <v>86</v>
      </c>
      <c r="G38" s="15"/>
      <c r="H38" s="15"/>
      <c r="I38" s="15"/>
    </row>
    <row r="39" spans="1:9" x14ac:dyDescent="0.25">
      <c r="A39" s="15"/>
      <c r="B39" s="49" t="s">
        <v>70</v>
      </c>
      <c r="C39" s="48"/>
      <c r="D39" s="48"/>
      <c r="E39" s="80"/>
      <c r="F39" s="82"/>
      <c r="G39" s="15"/>
      <c r="H39" s="15"/>
      <c r="I39" s="15"/>
    </row>
    <row r="40" spans="1:9" x14ac:dyDescent="0.25">
      <c r="A40" s="15"/>
      <c r="B40" s="15" t="s">
        <v>30</v>
      </c>
      <c r="C40" s="20" t="s">
        <v>1</v>
      </c>
      <c r="D40" s="20" t="s">
        <v>65</v>
      </c>
      <c r="E40" s="80"/>
      <c r="F40" s="82"/>
      <c r="G40" s="15"/>
      <c r="H40" s="15"/>
      <c r="I40" s="15"/>
    </row>
    <row r="41" spans="1:9" x14ac:dyDescent="0.25">
      <c r="A41" s="15"/>
      <c r="B41" s="15" t="s">
        <v>8</v>
      </c>
      <c r="C41" s="20" t="s">
        <v>225</v>
      </c>
      <c r="D41" s="20" t="s">
        <v>217</v>
      </c>
      <c r="E41" s="80"/>
      <c r="F41" s="82"/>
      <c r="G41" s="15"/>
      <c r="H41" s="15"/>
      <c r="I41" s="15"/>
    </row>
    <row r="42" spans="1:9" x14ac:dyDescent="0.25">
      <c r="A42" s="15"/>
      <c r="B42" s="15" t="s">
        <v>9</v>
      </c>
      <c r="C42" s="20" t="s">
        <v>65</v>
      </c>
      <c r="D42" s="20" t="s">
        <v>117</v>
      </c>
      <c r="E42" s="80"/>
      <c r="F42" s="82"/>
      <c r="G42" s="15"/>
      <c r="H42" s="15"/>
      <c r="I42" s="15"/>
    </row>
    <row r="43" spans="1:9" x14ac:dyDescent="0.25">
      <c r="A43" s="15"/>
      <c r="B43" s="15" t="s">
        <v>10</v>
      </c>
      <c r="C43" s="20" t="s">
        <v>255</v>
      </c>
      <c r="D43" s="20" t="s">
        <v>252</v>
      </c>
      <c r="E43" s="80"/>
      <c r="F43" s="82"/>
      <c r="G43" s="15"/>
      <c r="I43" s="15"/>
    </row>
    <row r="44" spans="1:9" x14ac:dyDescent="0.25">
      <c r="A44" s="15"/>
      <c r="B44" s="15" t="s">
        <v>11</v>
      </c>
      <c r="C44" s="20" t="s">
        <v>67</v>
      </c>
      <c r="D44" s="20" t="s">
        <v>155</v>
      </c>
      <c r="E44" s="80"/>
      <c r="F44" s="82"/>
      <c r="G44" s="15"/>
      <c r="H44" s="15"/>
      <c r="I44" s="15"/>
    </row>
    <row r="45" spans="1:9" x14ac:dyDescent="0.25">
      <c r="A45" s="15"/>
      <c r="B45" s="49" t="s">
        <v>69</v>
      </c>
      <c r="C45" s="48"/>
      <c r="D45" s="78"/>
      <c r="E45" s="70" t="s">
        <v>61</v>
      </c>
      <c r="F45" s="82"/>
      <c r="G45" s="15"/>
      <c r="H45" s="15"/>
      <c r="I45" s="15"/>
    </row>
    <row r="46" spans="1:9" x14ac:dyDescent="0.25">
      <c r="A46" s="15"/>
      <c r="B46" s="15" t="s">
        <v>30</v>
      </c>
      <c r="C46" s="20" t="s">
        <v>143</v>
      </c>
      <c r="D46" s="20" t="s">
        <v>143</v>
      </c>
      <c r="E46" s="70"/>
      <c r="F46" s="82"/>
      <c r="G46" s="15"/>
      <c r="H46" s="15"/>
      <c r="I46" s="15"/>
    </row>
    <row r="47" spans="1:9" x14ac:dyDescent="0.25">
      <c r="A47" s="15"/>
      <c r="B47" s="15" t="s">
        <v>8</v>
      </c>
      <c r="C47" s="20" t="s">
        <v>62</v>
      </c>
      <c r="D47" s="20" t="s">
        <v>181</v>
      </c>
      <c r="E47" s="70"/>
      <c r="F47" s="82"/>
      <c r="G47" s="15"/>
      <c r="H47" s="15"/>
      <c r="I47" s="15"/>
    </row>
    <row r="48" spans="1:9" x14ac:dyDescent="0.25">
      <c r="A48" s="15"/>
      <c r="B48" s="15" t="s">
        <v>9</v>
      </c>
      <c r="C48" s="20" t="s">
        <v>62</v>
      </c>
      <c r="D48" s="20" t="s">
        <v>32</v>
      </c>
      <c r="E48" s="70"/>
      <c r="F48" s="82"/>
      <c r="G48" s="15"/>
      <c r="H48" s="15"/>
      <c r="I48" s="15"/>
    </row>
    <row r="49" spans="1:9" x14ac:dyDescent="0.25">
      <c r="A49" s="51" t="s">
        <v>144</v>
      </c>
      <c r="B49" s="51"/>
      <c r="C49" s="77"/>
      <c r="D49" s="85"/>
      <c r="E49" s="85"/>
      <c r="F49" s="88"/>
      <c r="G49" s="15"/>
      <c r="H49" s="15"/>
      <c r="I49" s="15"/>
    </row>
    <row r="50" spans="1:9" x14ac:dyDescent="0.25">
      <c r="A50" s="15"/>
      <c r="B50" s="49" t="s">
        <v>149</v>
      </c>
      <c r="C50" s="78"/>
      <c r="D50" s="48"/>
      <c r="E50" s="80"/>
      <c r="F50" s="82"/>
      <c r="G50" s="15"/>
      <c r="H50" s="15"/>
      <c r="I50" s="15"/>
    </row>
    <row r="51" spans="1:9" x14ac:dyDescent="0.25">
      <c r="A51" s="15"/>
      <c r="B51" s="15" t="s">
        <v>30</v>
      </c>
      <c r="C51" s="20" t="s">
        <v>165</v>
      </c>
      <c r="D51" s="20" t="s">
        <v>206</v>
      </c>
      <c r="E51" s="80"/>
      <c r="F51" s="82"/>
      <c r="G51" s="15"/>
      <c r="H51" s="15"/>
      <c r="I51" s="15"/>
    </row>
    <row r="52" spans="1:9" x14ac:dyDescent="0.25">
      <c r="A52" s="15"/>
      <c r="B52" s="15" t="s">
        <v>8</v>
      </c>
      <c r="C52" s="20" t="s">
        <v>152</v>
      </c>
      <c r="D52" s="89" t="s">
        <v>95</v>
      </c>
      <c r="E52" s="80"/>
      <c r="F52" s="82"/>
    </row>
    <row r="53" spans="1:9" x14ac:dyDescent="0.25">
      <c r="A53" s="15"/>
      <c r="B53" s="15" t="s">
        <v>9</v>
      </c>
      <c r="C53" s="20" t="s">
        <v>150</v>
      </c>
      <c r="D53" s="20" t="s">
        <v>207</v>
      </c>
      <c r="E53" s="80"/>
      <c r="F53" s="82"/>
    </row>
    <row r="54" spans="1:9" x14ac:dyDescent="0.25">
      <c r="A54" s="15"/>
      <c r="B54" s="15" t="s">
        <v>10</v>
      </c>
      <c r="C54" s="20" t="s">
        <v>173</v>
      </c>
      <c r="D54" s="20" t="s">
        <v>150</v>
      </c>
      <c r="E54" s="80"/>
      <c r="F54" s="82"/>
    </row>
    <row r="55" spans="1:9" x14ac:dyDescent="0.25">
      <c r="A55" s="15"/>
      <c r="B55" s="15" t="s">
        <v>11</v>
      </c>
      <c r="C55" s="20" t="s">
        <v>226</v>
      </c>
      <c r="D55" s="20" t="s">
        <v>215</v>
      </c>
      <c r="E55" s="80"/>
      <c r="F55" s="82"/>
    </row>
    <row r="56" spans="1:9" x14ac:dyDescent="0.25">
      <c r="A56" s="15"/>
      <c r="C56" s="86"/>
      <c r="D56" s="87"/>
    </row>
    <row r="57" spans="1:9" x14ac:dyDescent="0.25">
      <c r="A57" s="15"/>
    </row>
    <row r="58" spans="1:9" x14ac:dyDescent="0.25">
      <c r="A58" s="15"/>
    </row>
    <row r="59" spans="1:9" x14ac:dyDescent="0.25">
      <c r="A59" s="15"/>
    </row>
    <row r="60" spans="1:9" x14ac:dyDescent="0.25">
      <c r="A60" s="15"/>
    </row>
    <row r="61" spans="1:9" x14ac:dyDescent="0.25">
      <c r="A61" s="15"/>
    </row>
    <row r="62" spans="1:9" x14ac:dyDescent="0.25">
      <c r="A62" s="15"/>
    </row>
  </sheetData>
  <mergeCells count="4">
    <mergeCell ref="A1:B1"/>
    <mergeCell ref="E1:F1"/>
    <mergeCell ref="E19:F19"/>
    <mergeCell ref="E31:F31"/>
  </mergeCells>
  <pageMargins left="0.7" right="0.7" top="0.75" bottom="0.75" header="0.3" footer="0.3"/>
  <pageSetup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2AB818-6D4C-48C6-B3A1-A3A9CA923EDC}">
  <dimension ref="A1:I62"/>
  <sheetViews>
    <sheetView workbookViewId="0">
      <pane ySplit="1" topLeftCell="A35" activePane="bottomLeft" state="frozen"/>
      <selection pane="bottomLeft" activeCell="D40" sqref="D40:D44"/>
    </sheetView>
  </sheetViews>
  <sheetFormatPr defaultRowHeight="15" x14ac:dyDescent="0.25"/>
  <cols>
    <col min="1" max="1" width="5.28515625" customWidth="1"/>
    <col min="2" max="2" width="29.140625" customWidth="1"/>
    <col min="3" max="3" width="29" style="1" customWidth="1"/>
    <col min="4" max="4" width="24.85546875" style="12" customWidth="1"/>
    <col min="5" max="5" width="10.42578125" style="62" customWidth="1"/>
    <col min="6" max="6" width="7.42578125" customWidth="1"/>
  </cols>
  <sheetData>
    <row r="1" spans="1:9" x14ac:dyDescent="0.25">
      <c r="A1" s="123" t="s">
        <v>4</v>
      </c>
      <c r="B1" s="123"/>
      <c r="C1" s="13" t="s">
        <v>0</v>
      </c>
      <c r="D1" s="14" t="s">
        <v>1</v>
      </c>
      <c r="E1" s="124" t="s">
        <v>2</v>
      </c>
      <c r="F1" s="124"/>
      <c r="G1" s="15"/>
      <c r="H1" s="15"/>
      <c r="I1" s="15"/>
    </row>
    <row r="2" spans="1:9" x14ac:dyDescent="0.25">
      <c r="A2" s="51" t="s">
        <v>3</v>
      </c>
      <c r="B2" s="51"/>
      <c r="C2" s="52"/>
      <c r="D2" s="52"/>
      <c r="E2" s="60"/>
      <c r="F2" s="51"/>
      <c r="G2" s="15"/>
      <c r="H2" s="15"/>
      <c r="I2" s="15"/>
    </row>
    <row r="3" spans="1:9" x14ac:dyDescent="0.25">
      <c r="A3" s="15"/>
      <c r="B3" s="15" t="s">
        <v>53</v>
      </c>
      <c r="C3" s="31">
        <v>5113</v>
      </c>
      <c r="D3" s="31">
        <v>16148</v>
      </c>
      <c r="E3" s="67">
        <f>SUM(C3:D3)</f>
        <v>21261</v>
      </c>
      <c r="F3" s="74" t="s">
        <v>86</v>
      </c>
      <c r="G3" s="15"/>
      <c r="H3" s="15"/>
      <c r="I3" s="15"/>
    </row>
    <row r="4" spans="1:9" x14ac:dyDescent="0.25">
      <c r="A4" s="15"/>
      <c r="B4" s="15" t="s">
        <v>22</v>
      </c>
      <c r="C4" s="31">
        <v>3209</v>
      </c>
      <c r="D4" s="31">
        <v>8330</v>
      </c>
      <c r="E4" s="67">
        <f>SUM(C4:D4)</f>
        <v>11539</v>
      </c>
      <c r="F4" s="74" t="s">
        <v>86</v>
      </c>
      <c r="G4" s="15"/>
      <c r="H4" s="15"/>
      <c r="I4" s="15"/>
    </row>
    <row r="5" spans="1:9" x14ac:dyDescent="0.25">
      <c r="A5" s="15"/>
      <c r="B5" s="15" t="s">
        <v>24</v>
      </c>
      <c r="C5" s="22">
        <v>0.56399999999999995</v>
      </c>
      <c r="D5" s="22">
        <v>0.45</v>
      </c>
      <c r="E5" s="68">
        <f t="shared" ref="E5:E6" si="0">AVERAGE(C5:D5)</f>
        <v>0.50700000000000001</v>
      </c>
      <c r="F5" s="74" t="s">
        <v>87</v>
      </c>
      <c r="G5" s="15"/>
      <c r="H5" s="15"/>
      <c r="I5" s="15"/>
    </row>
    <row r="6" spans="1:9" x14ac:dyDescent="0.25">
      <c r="A6" s="15"/>
      <c r="B6" s="15" t="s">
        <v>25</v>
      </c>
      <c r="C6" s="22">
        <v>0.436</v>
      </c>
      <c r="D6" s="22">
        <v>0.55000000000000004</v>
      </c>
      <c r="E6" s="68">
        <f t="shared" si="0"/>
        <v>0.49299999999999999</v>
      </c>
      <c r="F6" s="74" t="s">
        <v>87</v>
      </c>
      <c r="G6" s="44"/>
      <c r="H6" s="15"/>
      <c r="I6" s="15"/>
    </row>
    <row r="7" spans="1:9" x14ac:dyDescent="0.25">
      <c r="A7" s="15"/>
      <c r="B7" s="15" t="s">
        <v>23</v>
      </c>
      <c r="C7" s="31">
        <v>37756</v>
      </c>
      <c r="D7" s="31">
        <v>43445</v>
      </c>
      <c r="E7" s="67">
        <f>SUM(C7:D7)</f>
        <v>81201</v>
      </c>
      <c r="F7" s="74" t="s">
        <v>86</v>
      </c>
      <c r="G7" s="15"/>
      <c r="H7" s="15"/>
      <c r="I7" s="15"/>
    </row>
    <row r="8" spans="1:9" x14ac:dyDescent="0.25">
      <c r="A8" s="15"/>
      <c r="B8" s="15" t="s">
        <v>17</v>
      </c>
      <c r="C8" s="20">
        <v>7.38</v>
      </c>
      <c r="D8" s="20">
        <v>2.69</v>
      </c>
      <c r="E8" s="69">
        <f>AVERAGE(C8:D8)</f>
        <v>5.0350000000000001</v>
      </c>
      <c r="F8" s="74" t="s">
        <v>87</v>
      </c>
      <c r="G8" s="15"/>
      <c r="H8" s="15"/>
      <c r="I8" s="15"/>
    </row>
    <row r="9" spans="1:9" x14ac:dyDescent="0.25">
      <c r="A9" s="15"/>
      <c r="B9" s="15" t="s">
        <v>18</v>
      </c>
      <c r="C9" s="20" t="s">
        <v>249</v>
      </c>
      <c r="D9" s="32" t="s">
        <v>251</v>
      </c>
      <c r="E9" s="40" t="s">
        <v>90</v>
      </c>
      <c r="F9" s="73" t="s">
        <v>87</v>
      </c>
      <c r="G9" s="15"/>
      <c r="H9" s="15"/>
      <c r="I9" s="15"/>
    </row>
    <row r="10" spans="1:9" x14ac:dyDescent="0.25">
      <c r="A10" s="15"/>
      <c r="B10" s="15" t="s">
        <v>16</v>
      </c>
      <c r="C10" s="22">
        <v>0.48659999999999998</v>
      </c>
      <c r="D10" s="22">
        <v>0.46260000000000001</v>
      </c>
      <c r="E10" s="68">
        <f t="shared" ref="E10" si="1">AVERAGE(C10:D10)</f>
        <v>0.47460000000000002</v>
      </c>
      <c r="F10" s="74" t="s">
        <v>87</v>
      </c>
      <c r="G10" s="15"/>
      <c r="H10" s="15"/>
      <c r="I10" s="15"/>
    </row>
    <row r="11" spans="1:9" x14ac:dyDescent="0.25">
      <c r="A11" s="15"/>
      <c r="B11" s="15" t="s">
        <v>40</v>
      </c>
      <c r="C11" s="20" t="s">
        <v>37</v>
      </c>
      <c r="D11" s="20" t="s">
        <v>37</v>
      </c>
      <c r="E11" s="70" t="s">
        <v>37</v>
      </c>
      <c r="F11" s="74"/>
      <c r="G11" s="15"/>
      <c r="H11" s="15"/>
      <c r="I11" s="15"/>
    </row>
    <row r="12" spans="1:9" x14ac:dyDescent="0.25">
      <c r="A12" s="15"/>
      <c r="B12" s="15" t="s">
        <v>8</v>
      </c>
      <c r="C12" s="20" t="s">
        <v>39</v>
      </c>
      <c r="D12" s="20" t="s">
        <v>38</v>
      </c>
      <c r="E12" s="70"/>
      <c r="F12" s="74"/>
      <c r="G12" s="15"/>
      <c r="H12" s="15"/>
      <c r="I12" s="15"/>
    </row>
    <row r="13" spans="1:9" x14ac:dyDescent="0.25">
      <c r="A13" s="15"/>
      <c r="B13" s="15" t="s">
        <v>9</v>
      </c>
      <c r="C13" s="20" t="s">
        <v>146</v>
      </c>
      <c r="D13" s="20" t="s">
        <v>39</v>
      </c>
      <c r="E13" s="70"/>
      <c r="F13" s="74"/>
      <c r="G13" s="15"/>
    </row>
    <row r="14" spans="1:9" x14ac:dyDescent="0.25">
      <c r="A14" s="15"/>
      <c r="B14" s="15" t="s">
        <v>41</v>
      </c>
      <c r="C14" s="20" t="s">
        <v>56</v>
      </c>
      <c r="D14" s="20" t="s">
        <v>56</v>
      </c>
      <c r="E14" s="70" t="s">
        <v>56</v>
      </c>
      <c r="F14" s="74"/>
      <c r="G14" s="15"/>
    </row>
    <row r="15" spans="1:9" x14ac:dyDescent="0.25">
      <c r="A15" s="15"/>
      <c r="B15" s="15" t="s">
        <v>8</v>
      </c>
      <c r="C15" s="89" t="s">
        <v>60</v>
      </c>
      <c r="D15" s="20" t="s">
        <v>57</v>
      </c>
      <c r="E15" s="70"/>
      <c r="F15" s="74"/>
      <c r="G15" s="15"/>
    </row>
    <row r="16" spans="1:9" x14ac:dyDescent="0.25">
      <c r="A16" s="15"/>
      <c r="B16" s="15" t="s">
        <v>9</v>
      </c>
      <c r="C16" s="20" t="s">
        <v>147</v>
      </c>
      <c r="D16" s="20" t="s">
        <v>229</v>
      </c>
      <c r="E16" s="70"/>
      <c r="F16" s="74"/>
      <c r="G16" s="15"/>
      <c r="H16" s="41"/>
      <c r="I16" s="41"/>
    </row>
    <row r="17" spans="1:9" x14ac:dyDescent="0.25">
      <c r="A17" s="15"/>
      <c r="B17" s="15" t="s">
        <v>10</v>
      </c>
      <c r="C17" s="20" t="s">
        <v>57</v>
      </c>
      <c r="D17" s="20" t="s">
        <v>125</v>
      </c>
      <c r="E17" s="70"/>
      <c r="F17" s="74"/>
      <c r="G17" s="15"/>
      <c r="H17" s="42"/>
      <c r="I17" s="42"/>
    </row>
    <row r="18" spans="1:9" x14ac:dyDescent="0.25">
      <c r="A18" s="15"/>
      <c r="B18" s="15" t="s">
        <v>11</v>
      </c>
      <c r="C18" s="20" t="s">
        <v>91</v>
      </c>
      <c r="D18" s="20" t="s">
        <v>59</v>
      </c>
      <c r="E18" s="70"/>
      <c r="F18" s="74"/>
      <c r="G18" s="15"/>
      <c r="H18" s="42"/>
      <c r="I18" s="42"/>
    </row>
    <row r="19" spans="1:9" x14ac:dyDescent="0.25">
      <c r="A19" s="15"/>
      <c r="B19" s="15" t="s">
        <v>27</v>
      </c>
      <c r="C19" s="20" t="s">
        <v>52</v>
      </c>
      <c r="D19" s="20" t="s">
        <v>52</v>
      </c>
      <c r="E19" s="127" t="s">
        <v>52</v>
      </c>
      <c r="F19" s="127"/>
      <c r="G19" s="15"/>
      <c r="H19" s="42"/>
      <c r="I19" s="42"/>
    </row>
    <row r="20" spans="1:9" x14ac:dyDescent="0.25">
      <c r="A20" s="15"/>
      <c r="B20" s="15" t="s">
        <v>28</v>
      </c>
      <c r="C20" s="20" t="s">
        <v>29</v>
      </c>
      <c r="D20" s="20" t="s">
        <v>29</v>
      </c>
      <c r="E20" s="73"/>
      <c r="F20" s="73"/>
      <c r="G20" s="15"/>
      <c r="H20" s="42"/>
      <c r="I20" s="42"/>
    </row>
    <row r="21" spans="1:9" x14ac:dyDescent="0.25">
      <c r="A21" s="15"/>
      <c r="B21" s="15" t="s">
        <v>98</v>
      </c>
      <c r="C21" s="31">
        <v>2596</v>
      </c>
      <c r="D21" s="31">
        <v>7689</v>
      </c>
      <c r="E21" s="67">
        <f>SUM(C21:D21)</f>
        <v>10285</v>
      </c>
      <c r="F21" s="74"/>
      <c r="G21" s="15"/>
      <c r="H21" s="42"/>
      <c r="I21" s="42"/>
    </row>
    <row r="22" spans="1:9" x14ac:dyDescent="0.25">
      <c r="A22" s="15"/>
      <c r="B22" s="15" t="s">
        <v>99</v>
      </c>
      <c r="C22" s="31">
        <v>1179</v>
      </c>
      <c r="D22" s="31">
        <v>4454</v>
      </c>
      <c r="E22" s="72"/>
      <c r="F22" s="74"/>
      <c r="G22" s="15"/>
      <c r="H22" s="42"/>
      <c r="I22" s="42"/>
    </row>
    <row r="23" spans="1:9" x14ac:dyDescent="0.25">
      <c r="A23" s="15"/>
      <c r="B23" s="15" t="s">
        <v>45</v>
      </c>
      <c r="C23" s="20" t="s">
        <v>46</v>
      </c>
      <c r="D23" s="22" t="s">
        <v>46</v>
      </c>
      <c r="E23" s="70" t="s">
        <v>46</v>
      </c>
      <c r="F23" s="74"/>
      <c r="G23" s="15"/>
      <c r="H23" s="42"/>
      <c r="I23" s="42"/>
    </row>
    <row r="24" spans="1:9" x14ac:dyDescent="0.25">
      <c r="A24" s="15"/>
      <c r="B24" s="15" t="s">
        <v>81</v>
      </c>
      <c r="C24" s="22">
        <v>0.5333</v>
      </c>
      <c r="D24" s="22">
        <v>0.49990000000000001</v>
      </c>
      <c r="E24" s="68">
        <f>AVERAGE(C24:D24)</f>
        <v>0.51659999999999995</v>
      </c>
      <c r="F24" s="74" t="s">
        <v>87</v>
      </c>
      <c r="G24" s="15"/>
      <c r="H24" s="42"/>
      <c r="I24" s="42"/>
    </row>
    <row r="25" spans="1:9" x14ac:dyDescent="0.25">
      <c r="A25" s="51" t="s">
        <v>148</v>
      </c>
      <c r="B25" s="51"/>
      <c r="C25" s="75"/>
      <c r="D25" s="83"/>
      <c r="E25" s="83"/>
      <c r="F25" s="88"/>
      <c r="G25" s="15"/>
      <c r="H25" s="15"/>
      <c r="I25" s="15"/>
    </row>
    <row r="26" spans="1:9" x14ac:dyDescent="0.25">
      <c r="A26" s="15"/>
      <c r="B26" s="49" t="s">
        <v>108</v>
      </c>
      <c r="C26" s="76"/>
      <c r="D26" s="76"/>
      <c r="E26" s="70" t="s">
        <v>94</v>
      </c>
      <c r="F26" s="74"/>
      <c r="G26" s="15"/>
      <c r="H26" s="15"/>
      <c r="I26" s="15"/>
    </row>
    <row r="27" spans="1:9" x14ac:dyDescent="0.25">
      <c r="A27" s="15"/>
      <c r="B27" s="15" t="s">
        <v>78</v>
      </c>
      <c r="C27" s="31">
        <v>3676</v>
      </c>
      <c r="D27" s="31">
        <v>10886</v>
      </c>
      <c r="E27" s="72">
        <f t="shared" ref="E27:E29" si="2">AVERAGE(C27:D27)</f>
        <v>7281</v>
      </c>
      <c r="F27" s="74" t="s">
        <v>87</v>
      </c>
      <c r="G27" s="15"/>
      <c r="H27" s="15"/>
      <c r="I27" s="15"/>
    </row>
    <row r="28" spans="1:9" x14ac:dyDescent="0.25">
      <c r="A28" s="15"/>
      <c r="B28" s="15" t="s">
        <v>79</v>
      </c>
      <c r="C28" s="31">
        <v>1289</v>
      </c>
      <c r="D28" s="31">
        <v>4614</v>
      </c>
      <c r="E28" s="72">
        <f t="shared" si="2"/>
        <v>2951.5</v>
      </c>
      <c r="F28" s="74" t="s">
        <v>87</v>
      </c>
      <c r="G28" s="15"/>
      <c r="H28" s="15"/>
      <c r="I28" s="15"/>
    </row>
    <row r="29" spans="1:9" x14ac:dyDescent="0.25">
      <c r="A29" s="15"/>
      <c r="B29" s="15" t="s">
        <v>80</v>
      </c>
      <c r="C29" s="31">
        <v>148</v>
      </c>
      <c r="D29" s="31">
        <v>648</v>
      </c>
      <c r="E29" s="72">
        <f t="shared" si="2"/>
        <v>398</v>
      </c>
      <c r="F29" s="74" t="s">
        <v>87</v>
      </c>
      <c r="G29" s="15"/>
      <c r="H29" s="15"/>
      <c r="I29" s="15"/>
    </row>
    <row r="30" spans="1:9" x14ac:dyDescent="0.25">
      <c r="A30" s="51" t="s">
        <v>114</v>
      </c>
      <c r="B30" s="51"/>
      <c r="C30" s="77"/>
      <c r="D30" s="85"/>
      <c r="E30" s="85"/>
      <c r="F30" s="88"/>
      <c r="G30" s="15"/>
      <c r="H30" s="15"/>
      <c r="I30" s="15"/>
    </row>
    <row r="31" spans="1:9" x14ac:dyDescent="0.25">
      <c r="A31" s="15"/>
      <c r="B31" s="15" t="s">
        <v>34</v>
      </c>
      <c r="C31" s="20" t="s">
        <v>35</v>
      </c>
      <c r="D31" s="20" t="s">
        <v>35</v>
      </c>
      <c r="E31" s="128" t="s">
        <v>35</v>
      </c>
      <c r="F31" s="128"/>
      <c r="G31" s="15"/>
      <c r="H31" s="15"/>
      <c r="I31" s="15"/>
    </row>
    <row r="32" spans="1:9" x14ac:dyDescent="0.25">
      <c r="A32" s="15"/>
      <c r="B32" s="15" t="s">
        <v>36</v>
      </c>
      <c r="C32" s="20">
        <v>2630</v>
      </c>
      <c r="D32" s="20">
        <v>9255</v>
      </c>
      <c r="E32" s="70">
        <f>SUM(C32:D32)</f>
        <v>11885</v>
      </c>
      <c r="F32" s="74" t="s">
        <v>86</v>
      </c>
      <c r="G32" s="15"/>
      <c r="H32" s="15"/>
      <c r="I32" s="15"/>
    </row>
    <row r="33" spans="1:9" x14ac:dyDescent="0.25">
      <c r="A33" s="51" t="s">
        <v>6</v>
      </c>
      <c r="B33" s="51"/>
      <c r="C33" s="77"/>
      <c r="D33" s="85"/>
      <c r="E33" s="85"/>
      <c r="F33" s="88"/>
      <c r="G33" s="15"/>
      <c r="H33" s="15"/>
      <c r="I33" s="15"/>
    </row>
    <row r="34" spans="1:9" x14ac:dyDescent="0.25">
      <c r="A34" s="15"/>
      <c r="B34" s="49" t="s">
        <v>20</v>
      </c>
      <c r="C34" s="78"/>
      <c r="D34" s="48"/>
      <c r="E34" s="80"/>
      <c r="F34" s="82"/>
      <c r="G34" s="15"/>
      <c r="H34" s="15"/>
      <c r="I34" s="15"/>
    </row>
    <row r="35" spans="1:9" x14ac:dyDescent="0.25">
      <c r="A35" s="15"/>
      <c r="B35" s="15" t="s">
        <v>13</v>
      </c>
      <c r="C35" s="20">
        <v>1728</v>
      </c>
      <c r="D35" s="20">
        <v>4942</v>
      </c>
      <c r="E35" s="70">
        <f>SUM(C35:D35)</f>
        <v>6670</v>
      </c>
      <c r="F35" s="74" t="s">
        <v>86</v>
      </c>
      <c r="G35" s="15"/>
      <c r="H35" s="15"/>
      <c r="I35" s="15"/>
    </row>
    <row r="36" spans="1:9" x14ac:dyDescent="0.25">
      <c r="A36" s="15"/>
      <c r="B36" s="15" t="s">
        <v>12</v>
      </c>
      <c r="C36" s="20">
        <v>1449</v>
      </c>
      <c r="D36" s="20">
        <v>4220</v>
      </c>
      <c r="E36" s="70">
        <f t="shared" ref="E36:E38" si="3">SUM(C36:D36)</f>
        <v>5669</v>
      </c>
      <c r="F36" s="74" t="s">
        <v>86</v>
      </c>
      <c r="G36" s="15"/>
      <c r="H36" s="15"/>
      <c r="I36" s="15"/>
    </row>
    <row r="37" spans="1:9" x14ac:dyDescent="0.25">
      <c r="A37" s="15"/>
      <c r="B37" s="15" t="s">
        <v>14</v>
      </c>
      <c r="C37" s="20">
        <v>9</v>
      </c>
      <c r="D37" s="20">
        <v>264</v>
      </c>
      <c r="E37" s="70">
        <f t="shared" si="3"/>
        <v>273</v>
      </c>
      <c r="F37" s="74" t="s">
        <v>86</v>
      </c>
      <c r="G37" s="15"/>
      <c r="H37" s="15"/>
      <c r="I37" s="15"/>
    </row>
    <row r="38" spans="1:9" x14ac:dyDescent="0.25">
      <c r="A38" s="15"/>
      <c r="B38" s="15" t="s">
        <v>15</v>
      </c>
      <c r="C38" s="20">
        <v>1927</v>
      </c>
      <c r="D38" s="20">
        <v>6697</v>
      </c>
      <c r="E38" s="70">
        <f t="shared" si="3"/>
        <v>8624</v>
      </c>
      <c r="F38" s="74" t="s">
        <v>86</v>
      </c>
      <c r="G38" s="15"/>
      <c r="H38" s="15"/>
      <c r="I38" s="15"/>
    </row>
    <row r="39" spans="1:9" x14ac:dyDescent="0.25">
      <c r="A39" s="15"/>
      <c r="B39" s="49" t="s">
        <v>70</v>
      </c>
      <c r="C39" s="78"/>
      <c r="D39" s="48"/>
      <c r="E39" s="80"/>
      <c r="F39" s="82"/>
      <c r="G39" s="15"/>
      <c r="H39" s="15"/>
      <c r="I39" s="15"/>
    </row>
    <row r="40" spans="1:9" x14ac:dyDescent="0.25">
      <c r="A40" s="15"/>
      <c r="B40" s="15" t="s">
        <v>30</v>
      </c>
      <c r="C40" s="20" t="s">
        <v>1</v>
      </c>
      <c r="D40" s="20" t="s">
        <v>65</v>
      </c>
      <c r="E40" s="80"/>
      <c r="F40" s="82"/>
      <c r="G40" s="15"/>
      <c r="H40" s="15"/>
      <c r="I40" s="15"/>
    </row>
    <row r="41" spans="1:9" x14ac:dyDescent="0.25">
      <c r="A41" s="15"/>
      <c r="B41" s="15" t="s">
        <v>8</v>
      </c>
      <c r="C41" s="20" t="s">
        <v>225</v>
      </c>
      <c r="D41" s="20" t="s">
        <v>217</v>
      </c>
      <c r="E41" s="80"/>
      <c r="F41" s="82"/>
      <c r="G41" s="15"/>
      <c r="H41" s="15"/>
      <c r="I41" s="15"/>
    </row>
    <row r="42" spans="1:9" x14ac:dyDescent="0.25">
      <c r="A42" s="15"/>
      <c r="B42" s="15" t="s">
        <v>9</v>
      </c>
      <c r="C42" s="20" t="s">
        <v>101</v>
      </c>
      <c r="D42" s="20" t="s">
        <v>252</v>
      </c>
      <c r="E42" s="80"/>
      <c r="F42" s="82"/>
      <c r="G42" s="15"/>
      <c r="H42" s="15"/>
      <c r="I42" s="15"/>
    </row>
    <row r="43" spans="1:9" x14ac:dyDescent="0.25">
      <c r="A43" s="15"/>
      <c r="B43" s="15" t="s">
        <v>10</v>
      </c>
      <c r="C43" s="20" t="s">
        <v>65</v>
      </c>
      <c r="D43" s="20" t="s">
        <v>155</v>
      </c>
      <c r="E43" s="80"/>
      <c r="F43" s="82"/>
      <c r="G43" s="15"/>
      <c r="I43" s="15"/>
    </row>
    <row r="44" spans="1:9" x14ac:dyDescent="0.25">
      <c r="A44" s="15"/>
      <c r="B44" s="15" t="s">
        <v>11</v>
      </c>
      <c r="C44" s="20" t="s">
        <v>250</v>
      </c>
      <c r="D44" s="20" t="s">
        <v>117</v>
      </c>
      <c r="E44" s="80"/>
      <c r="F44" s="82"/>
      <c r="G44" s="15"/>
      <c r="H44" s="15"/>
      <c r="I44" s="15"/>
    </row>
    <row r="45" spans="1:9" x14ac:dyDescent="0.25">
      <c r="A45" s="15"/>
      <c r="B45" s="49" t="s">
        <v>69</v>
      </c>
      <c r="C45" s="78"/>
      <c r="D45" s="78"/>
      <c r="E45" s="70" t="s">
        <v>61</v>
      </c>
      <c r="F45" s="82"/>
      <c r="G45" s="15"/>
      <c r="H45" s="15"/>
      <c r="I45" s="15"/>
    </row>
    <row r="46" spans="1:9" x14ac:dyDescent="0.25">
      <c r="A46" s="15"/>
      <c r="B46" s="15" t="s">
        <v>30</v>
      </c>
      <c r="C46" s="20" t="s">
        <v>143</v>
      </c>
      <c r="D46" s="20" t="s">
        <v>143</v>
      </c>
      <c r="E46" s="70"/>
      <c r="F46" s="82"/>
      <c r="G46" s="15"/>
      <c r="H46" s="15"/>
      <c r="I46" s="15"/>
    </row>
    <row r="47" spans="1:9" x14ac:dyDescent="0.25">
      <c r="A47" s="15"/>
      <c r="B47" s="15" t="s">
        <v>8</v>
      </c>
      <c r="C47" s="20" t="s">
        <v>62</v>
      </c>
      <c r="D47" s="20" t="s">
        <v>181</v>
      </c>
      <c r="E47" s="70"/>
      <c r="F47" s="82"/>
      <c r="G47" s="15"/>
      <c r="H47" s="15"/>
      <c r="I47" s="15"/>
    </row>
    <row r="48" spans="1:9" x14ac:dyDescent="0.25">
      <c r="A48" s="15"/>
      <c r="B48" s="15" t="s">
        <v>9</v>
      </c>
      <c r="C48" s="20" t="s">
        <v>62</v>
      </c>
      <c r="D48" s="20" t="s">
        <v>32</v>
      </c>
      <c r="E48" s="70"/>
      <c r="F48" s="82"/>
      <c r="G48" s="15"/>
      <c r="H48" s="15"/>
      <c r="I48" s="15"/>
    </row>
    <row r="49" spans="1:9" x14ac:dyDescent="0.25">
      <c r="A49" s="51" t="s">
        <v>144</v>
      </c>
      <c r="B49" s="51"/>
      <c r="C49" s="77"/>
      <c r="D49" s="85"/>
      <c r="E49" s="85"/>
      <c r="F49" s="88"/>
      <c r="G49" s="15"/>
      <c r="H49" s="15"/>
      <c r="I49" s="15"/>
    </row>
    <row r="50" spans="1:9" x14ac:dyDescent="0.25">
      <c r="A50" s="15"/>
      <c r="B50" s="49" t="s">
        <v>149</v>
      </c>
      <c r="C50" s="78"/>
      <c r="D50" s="48"/>
      <c r="E50" s="80"/>
      <c r="F50" s="82"/>
      <c r="G50" s="15"/>
      <c r="H50" s="15"/>
      <c r="I50" s="15"/>
    </row>
    <row r="51" spans="1:9" x14ac:dyDescent="0.25">
      <c r="A51" s="15"/>
      <c r="B51" s="15" t="s">
        <v>30</v>
      </c>
      <c r="C51" s="20" t="s">
        <v>165</v>
      </c>
      <c r="D51" s="38" t="s">
        <v>206</v>
      </c>
      <c r="E51" s="80"/>
      <c r="F51" s="82"/>
      <c r="G51" s="15"/>
      <c r="H51" s="15"/>
      <c r="I51" s="92" t="s">
        <v>253</v>
      </c>
    </row>
    <row r="52" spans="1:9" x14ac:dyDescent="0.25">
      <c r="A52" s="15"/>
      <c r="B52" s="15" t="s">
        <v>8</v>
      </c>
      <c r="C52" s="20" t="s">
        <v>152</v>
      </c>
      <c r="D52" s="90" t="s">
        <v>95</v>
      </c>
      <c r="E52" s="80"/>
      <c r="F52" s="82"/>
    </row>
    <row r="53" spans="1:9" x14ac:dyDescent="0.25">
      <c r="A53" s="15"/>
      <c r="B53" s="15" t="s">
        <v>9</v>
      </c>
      <c r="C53" s="20" t="s">
        <v>226</v>
      </c>
      <c r="D53" s="38" t="s">
        <v>207</v>
      </c>
      <c r="E53" s="80"/>
      <c r="F53" s="82"/>
    </row>
    <row r="54" spans="1:9" x14ac:dyDescent="0.25">
      <c r="A54" s="15"/>
      <c r="B54" s="15" t="s">
        <v>10</v>
      </c>
      <c r="C54" s="20" t="s">
        <v>173</v>
      </c>
      <c r="D54" s="38" t="s">
        <v>150</v>
      </c>
      <c r="E54" s="80"/>
      <c r="F54" s="82"/>
    </row>
    <row r="55" spans="1:9" x14ac:dyDescent="0.25">
      <c r="A55" s="15"/>
      <c r="B55" s="15" t="s">
        <v>11</v>
      </c>
      <c r="C55" s="20" t="s">
        <v>165</v>
      </c>
      <c r="D55" s="38" t="s">
        <v>215</v>
      </c>
      <c r="E55" s="80"/>
      <c r="F55" s="82"/>
    </row>
    <row r="56" spans="1:9" x14ac:dyDescent="0.25">
      <c r="A56" s="15"/>
      <c r="C56" s="89"/>
      <c r="D56" s="87"/>
    </row>
    <row r="57" spans="1:9" x14ac:dyDescent="0.25">
      <c r="A57" s="15"/>
    </row>
    <row r="58" spans="1:9" x14ac:dyDescent="0.25">
      <c r="A58" s="15"/>
    </row>
    <row r="59" spans="1:9" x14ac:dyDescent="0.25">
      <c r="A59" s="15"/>
    </row>
    <row r="60" spans="1:9" x14ac:dyDescent="0.25">
      <c r="A60" s="15"/>
    </row>
    <row r="61" spans="1:9" x14ac:dyDescent="0.25">
      <c r="A61" s="15"/>
    </row>
    <row r="62" spans="1:9" x14ac:dyDescent="0.25">
      <c r="A62" s="15"/>
    </row>
  </sheetData>
  <mergeCells count="4">
    <mergeCell ref="A1:B1"/>
    <mergeCell ref="E1:F1"/>
    <mergeCell ref="E19:F19"/>
    <mergeCell ref="E31:F31"/>
  </mergeCells>
  <hyperlinks>
    <hyperlink ref="I51" r:id="rId1" xr:uid="{5FE41953-5449-4EE4-AEFC-E72DCC44EDA8}"/>
  </hyperlinks>
  <pageMargins left="0.7" right="0.7" top="0.75" bottom="0.75" header="0.3" footer="0.3"/>
  <pageSetup orientation="portrait" r:id="rId2"/>
  <drawing r:id="rId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934898-64BB-4767-B476-FB0F5C7306BF}">
  <dimension ref="A1:I62"/>
  <sheetViews>
    <sheetView workbookViewId="0">
      <pane ySplit="1" topLeftCell="A2" activePane="bottomLeft" state="frozen"/>
      <selection pane="bottomLeft" activeCell="B35" sqref="B35"/>
    </sheetView>
  </sheetViews>
  <sheetFormatPr defaultRowHeight="15" x14ac:dyDescent="0.25"/>
  <cols>
    <col min="1" max="1" width="5.28515625" customWidth="1"/>
    <col min="2" max="2" width="29.140625" customWidth="1"/>
    <col min="3" max="3" width="29" style="1" customWidth="1"/>
    <col min="4" max="4" width="24.85546875" style="12" customWidth="1"/>
    <col min="5" max="5" width="10.42578125" style="62" customWidth="1"/>
    <col min="6" max="6" width="7.42578125" customWidth="1"/>
  </cols>
  <sheetData>
    <row r="1" spans="1:9" x14ac:dyDescent="0.25">
      <c r="A1" s="123" t="s">
        <v>4</v>
      </c>
      <c r="B1" s="123"/>
      <c r="C1" s="13" t="s">
        <v>0</v>
      </c>
      <c r="D1" s="14" t="s">
        <v>1</v>
      </c>
      <c r="E1" s="124" t="s">
        <v>2</v>
      </c>
      <c r="F1" s="124"/>
      <c r="G1" s="15"/>
      <c r="H1" s="15"/>
      <c r="I1" s="15"/>
    </row>
    <row r="2" spans="1:9" x14ac:dyDescent="0.25">
      <c r="A2" s="51" t="s">
        <v>3</v>
      </c>
      <c r="B2" s="51"/>
      <c r="C2" s="52"/>
      <c r="D2" s="52"/>
      <c r="E2" s="60"/>
      <c r="F2" s="51"/>
      <c r="G2" s="15"/>
      <c r="H2" s="15"/>
      <c r="I2" s="15"/>
    </row>
    <row r="3" spans="1:9" x14ac:dyDescent="0.25">
      <c r="A3" s="15"/>
      <c r="B3" s="15" t="s">
        <v>53</v>
      </c>
      <c r="C3" s="31">
        <v>6213</v>
      </c>
      <c r="D3" s="31">
        <v>19917</v>
      </c>
      <c r="E3" s="67">
        <f>SUM(C3:D3)</f>
        <v>26130</v>
      </c>
      <c r="F3" s="74" t="s">
        <v>86</v>
      </c>
      <c r="G3" s="15"/>
      <c r="H3" s="15"/>
      <c r="I3" s="15"/>
    </row>
    <row r="4" spans="1:9" x14ac:dyDescent="0.25">
      <c r="A4" s="15"/>
      <c r="B4" s="15" t="s">
        <v>22</v>
      </c>
      <c r="C4" s="31">
        <v>3639</v>
      </c>
      <c r="D4" s="31">
        <v>9117</v>
      </c>
      <c r="E4" s="67">
        <f>SUM(C4:D4)</f>
        <v>12756</v>
      </c>
      <c r="F4" s="74" t="s">
        <v>86</v>
      </c>
      <c r="G4" s="15"/>
      <c r="H4" s="15"/>
      <c r="I4" s="15"/>
    </row>
    <row r="5" spans="1:9" x14ac:dyDescent="0.25">
      <c r="A5" s="15"/>
      <c r="B5" s="15" t="s">
        <v>24</v>
      </c>
      <c r="C5" s="22">
        <v>0.52900000000000003</v>
      </c>
      <c r="D5" s="22">
        <v>0.39900000000000002</v>
      </c>
      <c r="E5" s="68">
        <f t="shared" ref="E5:E6" si="0">AVERAGE(C5:D5)</f>
        <v>0.46400000000000002</v>
      </c>
      <c r="F5" s="74" t="s">
        <v>87</v>
      </c>
      <c r="G5" s="15"/>
      <c r="H5" s="15"/>
      <c r="I5" s="15"/>
    </row>
    <row r="6" spans="1:9" x14ac:dyDescent="0.25">
      <c r="A6" s="15"/>
      <c r="B6" s="15" t="s">
        <v>25</v>
      </c>
      <c r="C6" s="22">
        <v>0.47099999999999997</v>
      </c>
      <c r="D6" s="22">
        <v>0.60099999999999998</v>
      </c>
      <c r="E6" s="68">
        <f t="shared" si="0"/>
        <v>0.53600000000000003</v>
      </c>
      <c r="F6" s="74" t="s">
        <v>87</v>
      </c>
      <c r="G6" s="44"/>
      <c r="H6" s="15"/>
      <c r="I6" s="15"/>
    </row>
    <row r="7" spans="1:9" x14ac:dyDescent="0.25">
      <c r="A7" s="15"/>
      <c r="B7" s="15" t="s">
        <v>23</v>
      </c>
      <c r="C7" s="31">
        <v>47072</v>
      </c>
      <c r="D7" s="31">
        <v>56274</v>
      </c>
      <c r="E7" s="67">
        <f>SUM(C7:D7)</f>
        <v>103346</v>
      </c>
      <c r="F7" s="74" t="s">
        <v>86</v>
      </c>
      <c r="G7" s="15"/>
      <c r="H7" s="15"/>
      <c r="I7" s="15"/>
    </row>
    <row r="8" spans="1:9" x14ac:dyDescent="0.25">
      <c r="A8" s="15"/>
      <c r="B8" s="15" t="s">
        <v>17</v>
      </c>
      <c r="C8" s="20">
        <v>7.58</v>
      </c>
      <c r="D8" s="20">
        <v>2.83</v>
      </c>
      <c r="E8" s="69">
        <f>AVERAGE(C8:D8)</f>
        <v>5.2050000000000001</v>
      </c>
      <c r="F8" s="74" t="s">
        <v>87</v>
      </c>
      <c r="G8" s="15"/>
      <c r="H8" s="15"/>
      <c r="I8" s="15"/>
    </row>
    <row r="9" spans="1:9" x14ac:dyDescent="0.25">
      <c r="A9" s="15"/>
      <c r="B9" s="15" t="s">
        <v>18</v>
      </c>
      <c r="C9" s="20" t="s">
        <v>244</v>
      </c>
      <c r="D9" s="32" t="s">
        <v>247</v>
      </c>
      <c r="E9" s="40" t="s">
        <v>234</v>
      </c>
      <c r="F9" s="73" t="s">
        <v>87</v>
      </c>
      <c r="G9" s="15"/>
      <c r="H9" s="15"/>
      <c r="I9" s="15"/>
    </row>
    <row r="10" spans="1:9" x14ac:dyDescent="0.25">
      <c r="A10" s="15"/>
      <c r="B10" s="15" t="s">
        <v>16</v>
      </c>
      <c r="C10" s="22">
        <v>0.46929999999999999</v>
      </c>
      <c r="D10" s="22">
        <v>0.43909999999999999</v>
      </c>
      <c r="E10" s="68">
        <f t="shared" ref="E10" si="1">AVERAGE(C10:D10)</f>
        <v>0.45419999999999999</v>
      </c>
      <c r="F10" s="70" t="s">
        <v>87</v>
      </c>
      <c r="G10" s="15"/>
      <c r="H10" s="15"/>
      <c r="I10" s="15"/>
    </row>
    <row r="11" spans="1:9" x14ac:dyDescent="0.25">
      <c r="A11" s="15"/>
      <c r="B11" s="15" t="s">
        <v>40</v>
      </c>
      <c r="C11" s="20" t="s">
        <v>37</v>
      </c>
      <c r="D11" s="20" t="s">
        <v>37</v>
      </c>
      <c r="E11" s="70" t="s">
        <v>37</v>
      </c>
      <c r="F11" s="70"/>
      <c r="G11" s="15"/>
      <c r="H11" s="15"/>
      <c r="I11" s="15"/>
    </row>
    <row r="12" spans="1:9" x14ac:dyDescent="0.25">
      <c r="A12" s="15"/>
      <c r="B12" s="15" t="s">
        <v>8</v>
      </c>
      <c r="C12" s="20" t="s">
        <v>39</v>
      </c>
      <c r="D12" s="20" t="s">
        <v>39</v>
      </c>
      <c r="E12" s="70"/>
      <c r="F12" s="70"/>
      <c r="G12" s="15"/>
      <c r="H12" s="15"/>
      <c r="I12" s="15"/>
    </row>
    <row r="13" spans="1:9" x14ac:dyDescent="0.25">
      <c r="A13" s="15"/>
      <c r="B13" s="15" t="s">
        <v>9</v>
      </c>
      <c r="C13" s="20" t="s">
        <v>38</v>
      </c>
      <c r="D13" s="20" t="s">
        <v>38</v>
      </c>
      <c r="E13" s="70"/>
      <c r="F13" s="70"/>
      <c r="G13" s="15"/>
    </row>
    <row r="14" spans="1:9" x14ac:dyDescent="0.25">
      <c r="A14" s="15"/>
      <c r="B14" s="15" t="s">
        <v>41</v>
      </c>
      <c r="C14" s="20" t="s">
        <v>56</v>
      </c>
      <c r="D14" s="20" t="s">
        <v>56</v>
      </c>
      <c r="E14" s="70" t="s">
        <v>56</v>
      </c>
      <c r="F14" s="70"/>
      <c r="G14" s="15"/>
    </row>
    <row r="15" spans="1:9" x14ac:dyDescent="0.25">
      <c r="A15" s="15"/>
      <c r="B15" s="15" t="s">
        <v>8</v>
      </c>
      <c r="C15" s="20" t="s">
        <v>60</v>
      </c>
      <c r="D15" s="20" t="s">
        <v>229</v>
      </c>
      <c r="E15" s="70"/>
      <c r="F15" s="70"/>
      <c r="G15" s="15"/>
    </row>
    <row r="16" spans="1:9" x14ac:dyDescent="0.25">
      <c r="A16" s="15"/>
      <c r="B16" s="15" t="s">
        <v>9</v>
      </c>
      <c r="C16" s="20" t="s">
        <v>147</v>
      </c>
      <c r="D16" s="20" t="s">
        <v>57</v>
      </c>
      <c r="E16" s="70"/>
      <c r="F16" s="70"/>
      <c r="G16" s="15"/>
      <c r="H16" s="41"/>
      <c r="I16" s="41"/>
    </row>
    <row r="17" spans="1:9" x14ac:dyDescent="0.25">
      <c r="A17" s="15"/>
      <c r="B17" s="15" t="s">
        <v>10</v>
      </c>
      <c r="C17" s="20" t="s">
        <v>125</v>
      </c>
      <c r="D17" s="20" t="s">
        <v>245</v>
      </c>
      <c r="E17" s="70"/>
      <c r="F17" s="70"/>
      <c r="G17" s="15"/>
      <c r="H17" s="42"/>
      <c r="I17" s="42"/>
    </row>
    <row r="18" spans="1:9" x14ac:dyDescent="0.25">
      <c r="A18" s="15"/>
      <c r="B18" s="15" t="s">
        <v>11</v>
      </c>
      <c r="C18" s="20" t="s">
        <v>245</v>
      </c>
      <c r="D18" s="20" t="s">
        <v>125</v>
      </c>
      <c r="E18" s="70"/>
      <c r="F18" s="70"/>
      <c r="G18" s="15"/>
      <c r="H18" s="42"/>
      <c r="I18" s="42"/>
    </row>
    <row r="19" spans="1:9" x14ac:dyDescent="0.25">
      <c r="A19" s="15"/>
      <c r="B19" s="15" t="s">
        <v>27</v>
      </c>
      <c r="C19" s="20" t="s">
        <v>52</v>
      </c>
      <c r="D19" s="20" t="s">
        <v>52</v>
      </c>
      <c r="E19" s="128" t="s">
        <v>52</v>
      </c>
      <c r="F19" s="128"/>
      <c r="G19" s="15"/>
      <c r="H19" s="42"/>
      <c r="I19" s="42"/>
    </row>
    <row r="20" spans="1:9" x14ac:dyDescent="0.25">
      <c r="A20" s="15"/>
      <c r="B20" s="15" t="s">
        <v>28</v>
      </c>
      <c r="C20" s="20" t="s">
        <v>29</v>
      </c>
      <c r="D20" s="20" t="s">
        <v>29</v>
      </c>
      <c r="E20" s="70"/>
      <c r="F20" s="70"/>
      <c r="G20" s="15"/>
      <c r="H20" s="42"/>
      <c r="I20" s="42"/>
    </row>
    <row r="21" spans="1:9" x14ac:dyDescent="0.25">
      <c r="A21" s="15"/>
      <c r="B21" s="15" t="s">
        <v>98</v>
      </c>
      <c r="C21" s="22">
        <v>0.49530000000000002</v>
      </c>
      <c r="D21" s="22">
        <v>0.44600000000000001</v>
      </c>
      <c r="E21" s="68">
        <f>SUM(C21:D21)/2</f>
        <v>0.47065000000000001</v>
      </c>
      <c r="F21" s="70" t="s">
        <v>87</v>
      </c>
      <c r="G21" s="15"/>
      <c r="H21" s="42"/>
      <c r="I21" s="42"/>
    </row>
    <row r="22" spans="1:9" x14ac:dyDescent="0.25">
      <c r="A22" s="15"/>
      <c r="B22" s="15" t="s">
        <v>99</v>
      </c>
      <c r="C22" s="22">
        <v>0.21</v>
      </c>
      <c r="D22" s="22">
        <v>0.28079999999999999</v>
      </c>
      <c r="E22" s="72"/>
      <c r="F22" s="70"/>
      <c r="G22" s="15"/>
      <c r="H22" s="42"/>
      <c r="I22" s="42"/>
    </row>
    <row r="23" spans="1:9" x14ac:dyDescent="0.25">
      <c r="A23" s="15"/>
      <c r="B23" s="15" t="s">
        <v>45</v>
      </c>
      <c r="C23" s="20" t="s">
        <v>46</v>
      </c>
      <c r="D23" s="22" t="s">
        <v>46</v>
      </c>
      <c r="E23" s="70" t="s">
        <v>46</v>
      </c>
      <c r="F23" s="70"/>
      <c r="G23" s="15"/>
      <c r="H23" s="42"/>
      <c r="I23" s="42"/>
    </row>
    <row r="24" spans="1:9" x14ac:dyDescent="0.25">
      <c r="A24" s="15"/>
      <c r="B24" s="15" t="s">
        <v>81</v>
      </c>
      <c r="C24" s="22">
        <v>0.53869999999999996</v>
      </c>
      <c r="D24" s="22">
        <v>0.51759999999999995</v>
      </c>
      <c r="E24" s="68">
        <f>AVERAGE(C24:D24)</f>
        <v>0.5281499999999999</v>
      </c>
      <c r="F24" s="70" t="s">
        <v>87</v>
      </c>
      <c r="G24" s="15"/>
      <c r="H24" s="42"/>
      <c r="I24" s="42"/>
    </row>
    <row r="25" spans="1:9" x14ac:dyDescent="0.25">
      <c r="A25" s="51" t="s">
        <v>148</v>
      </c>
      <c r="B25" s="51"/>
      <c r="C25" s="83"/>
      <c r="D25" s="83"/>
      <c r="E25" s="83"/>
      <c r="F25" s="88"/>
      <c r="G25" s="15"/>
      <c r="H25" s="15"/>
      <c r="I25" s="15"/>
    </row>
    <row r="26" spans="1:9" x14ac:dyDescent="0.25">
      <c r="A26" s="15"/>
      <c r="B26" s="49" t="s">
        <v>108</v>
      </c>
      <c r="C26" s="84"/>
      <c r="D26" s="84"/>
      <c r="E26" s="70" t="s">
        <v>94</v>
      </c>
      <c r="F26" s="82"/>
      <c r="G26" s="15"/>
      <c r="H26" s="15"/>
      <c r="I26" s="15"/>
    </row>
    <row r="27" spans="1:9" x14ac:dyDescent="0.25">
      <c r="A27" s="15"/>
      <c r="B27" s="15" t="s">
        <v>78</v>
      </c>
      <c r="C27" s="22">
        <v>0.72689999999999999</v>
      </c>
      <c r="D27" s="22">
        <v>0.66269999999999996</v>
      </c>
      <c r="E27" s="68">
        <f t="shared" ref="E27:E29" si="2">AVERAGE(C27:D27)</f>
        <v>0.69479999999999997</v>
      </c>
      <c r="F27" s="74" t="s">
        <v>87</v>
      </c>
      <c r="G27" s="15"/>
      <c r="H27" s="15"/>
      <c r="I27" s="15"/>
    </row>
    <row r="28" spans="1:9" x14ac:dyDescent="0.25">
      <c r="A28" s="15"/>
      <c r="B28" s="15" t="s">
        <v>79</v>
      </c>
      <c r="C28" s="22">
        <v>0.23369999999999999</v>
      </c>
      <c r="D28" s="22">
        <v>0.27629999999999999</v>
      </c>
      <c r="E28" s="68">
        <f t="shared" si="2"/>
        <v>0.255</v>
      </c>
      <c r="F28" s="74" t="s">
        <v>87</v>
      </c>
      <c r="G28" s="15"/>
      <c r="H28" s="15"/>
      <c r="I28" s="15"/>
    </row>
    <row r="29" spans="1:9" x14ac:dyDescent="0.25">
      <c r="A29" s="15"/>
      <c r="B29" s="15" t="s">
        <v>80</v>
      </c>
      <c r="C29" s="22">
        <v>3.9399999999999998E-2</v>
      </c>
      <c r="D29" s="22">
        <v>6.0999999999999999E-2</v>
      </c>
      <c r="E29" s="68">
        <f t="shared" si="2"/>
        <v>5.0199999999999995E-2</v>
      </c>
      <c r="F29" s="74" t="s">
        <v>87</v>
      </c>
      <c r="G29" s="15"/>
      <c r="H29" s="15"/>
      <c r="I29" s="15"/>
    </row>
    <row r="30" spans="1:9" x14ac:dyDescent="0.25">
      <c r="A30" s="51" t="s">
        <v>114</v>
      </c>
      <c r="B30" s="51"/>
      <c r="C30" s="77"/>
      <c r="D30" s="85"/>
      <c r="E30" s="85"/>
      <c r="F30" s="88"/>
      <c r="G30" s="15"/>
      <c r="H30" s="15"/>
      <c r="I30" s="15"/>
    </row>
    <row r="31" spans="1:9" x14ac:dyDescent="0.25">
      <c r="A31" s="15"/>
      <c r="B31" s="15" t="s">
        <v>34</v>
      </c>
      <c r="C31" s="20" t="s">
        <v>35</v>
      </c>
      <c r="D31" s="20" t="s">
        <v>35</v>
      </c>
      <c r="E31" s="128" t="s">
        <v>35</v>
      </c>
      <c r="F31" s="128"/>
      <c r="G31" s="15"/>
      <c r="H31" s="15"/>
      <c r="I31" s="15"/>
    </row>
    <row r="32" spans="1:9" x14ac:dyDescent="0.25">
      <c r="A32" s="15"/>
      <c r="B32" s="15" t="s">
        <v>36</v>
      </c>
      <c r="C32" s="20">
        <v>3092</v>
      </c>
      <c r="D32" s="20">
        <v>10884</v>
      </c>
      <c r="E32" s="70">
        <f>SUM(C32:D32)</f>
        <v>13976</v>
      </c>
      <c r="F32" s="74" t="s">
        <v>86</v>
      </c>
      <c r="G32" s="15"/>
      <c r="H32" s="15"/>
      <c r="I32" s="15"/>
    </row>
    <row r="33" spans="1:9" x14ac:dyDescent="0.25">
      <c r="A33" s="51" t="s">
        <v>6</v>
      </c>
      <c r="B33" s="51"/>
      <c r="C33" s="85"/>
      <c r="D33" s="85"/>
      <c r="E33" s="85"/>
      <c r="F33" s="88"/>
      <c r="G33" s="15"/>
      <c r="H33" s="15"/>
      <c r="I33" s="15"/>
    </row>
    <row r="34" spans="1:9" x14ac:dyDescent="0.25">
      <c r="A34" s="15"/>
      <c r="B34" s="49" t="s">
        <v>20</v>
      </c>
      <c r="C34" s="50" t="s">
        <v>246</v>
      </c>
      <c r="D34" s="50" t="s">
        <v>246</v>
      </c>
      <c r="E34" s="80"/>
      <c r="F34" s="82"/>
      <c r="G34" s="15"/>
      <c r="H34" s="15"/>
      <c r="I34" s="15"/>
    </row>
    <row r="35" spans="1:9" x14ac:dyDescent="0.25">
      <c r="A35" s="15"/>
      <c r="B35" s="15" t="s">
        <v>13</v>
      </c>
      <c r="C35" s="20">
        <v>2437</v>
      </c>
      <c r="D35" s="20">
        <v>6535</v>
      </c>
      <c r="E35" s="70">
        <f>SUM(C35:D35)</f>
        <v>8972</v>
      </c>
      <c r="F35" s="74" t="s">
        <v>86</v>
      </c>
      <c r="G35" s="15"/>
      <c r="H35" s="15"/>
      <c r="I35" s="15"/>
    </row>
    <row r="36" spans="1:9" x14ac:dyDescent="0.25">
      <c r="A36" s="15"/>
      <c r="B36" s="15" t="s">
        <v>12</v>
      </c>
      <c r="C36" s="20">
        <v>1350</v>
      </c>
      <c r="D36" s="20">
        <v>4958</v>
      </c>
      <c r="E36" s="70">
        <f t="shared" ref="E36:E38" si="3">SUM(C36:D36)</f>
        <v>6308</v>
      </c>
      <c r="F36" s="74" t="s">
        <v>86</v>
      </c>
      <c r="G36" s="15"/>
      <c r="H36" s="15"/>
      <c r="I36" s="15"/>
    </row>
    <row r="37" spans="1:9" x14ac:dyDescent="0.25">
      <c r="A37" s="15"/>
      <c r="B37" s="15" t="s">
        <v>14</v>
      </c>
      <c r="C37" s="20">
        <v>22</v>
      </c>
      <c r="D37" s="20">
        <v>290</v>
      </c>
      <c r="E37" s="70">
        <f t="shared" si="3"/>
        <v>312</v>
      </c>
      <c r="F37" s="74" t="s">
        <v>86</v>
      </c>
      <c r="G37" s="15"/>
      <c r="H37" s="15"/>
      <c r="I37" s="15"/>
    </row>
    <row r="38" spans="1:9" x14ac:dyDescent="0.25">
      <c r="A38" s="15"/>
      <c r="B38" s="15" t="s">
        <v>15</v>
      </c>
      <c r="C38" s="20">
        <v>2404</v>
      </c>
      <c r="D38" s="20">
        <v>8132</v>
      </c>
      <c r="E38" s="70">
        <f t="shared" si="3"/>
        <v>10536</v>
      </c>
      <c r="F38" s="74" t="s">
        <v>86</v>
      </c>
      <c r="G38" s="15"/>
      <c r="H38" s="15"/>
      <c r="I38" s="15"/>
    </row>
    <row r="39" spans="1:9" x14ac:dyDescent="0.25">
      <c r="A39" s="15"/>
      <c r="B39" s="49" t="s">
        <v>70</v>
      </c>
      <c r="C39" s="48"/>
      <c r="D39" s="48"/>
      <c r="E39" s="80"/>
      <c r="F39" s="82"/>
      <c r="G39" s="15"/>
      <c r="H39" s="15"/>
      <c r="I39" s="15"/>
    </row>
    <row r="40" spans="1:9" x14ac:dyDescent="0.25">
      <c r="A40" s="15"/>
      <c r="B40" s="15" t="s">
        <v>30</v>
      </c>
      <c r="C40" s="20" t="s">
        <v>1</v>
      </c>
      <c r="D40" s="20" t="s">
        <v>65</v>
      </c>
      <c r="E40" s="80"/>
      <c r="F40" s="82"/>
      <c r="G40" s="15"/>
      <c r="H40" s="15"/>
      <c r="I40" s="15"/>
    </row>
    <row r="41" spans="1:9" x14ac:dyDescent="0.25">
      <c r="A41" s="15"/>
      <c r="B41" s="15" t="s">
        <v>8</v>
      </c>
      <c r="C41" s="20" t="s">
        <v>101</v>
      </c>
      <c r="D41" s="20" t="s">
        <v>117</v>
      </c>
      <c r="E41" s="80"/>
      <c r="F41" s="82"/>
      <c r="G41" s="15"/>
      <c r="H41" s="15"/>
      <c r="I41" s="15"/>
    </row>
    <row r="42" spans="1:9" x14ac:dyDescent="0.25">
      <c r="A42" s="15"/>
      <c r="B42" s="15" t="s">
        <v>9</v>
      </c>
      <c r="C42" s="20" t="s">
        <v>225</v>
      </c>
      <c r="D42" s="20" t="s">
        <v>217</v>
      </c>
      <c r="E42" s="80"/>
      <c r="F42" s="82"/>
      <c r="G42" s="15"/>
      <c r="H42" s="15"/>
      <c r="I42" s="15"/>
    </row>
    <row r="43" spans="1:9" x14ac:dyDescent="0.25">
      <c r="A43" s="15"/>
      <c r="B43" s="15" t="s">
        <v>10</v>
      </c>
      <c r="C43" s="20" t="s">
        <v>65</v>
      </c>
      <c r="D43" s="20" t="s">
        <v>155</v>
      </c>
      <c r="E43" s="80"/>
      <c r="F43" s="82"/>
      <c r="G43" s="15"/>
      <c r="I43" s="15"/>
    </row>
    <row r="44" spans="1:9" x14ac:dyDescent="0.25">
      <c r="A44" s="15"/>
      <c r="B44" s="15" t="s">
        <v>11</v>
      </c>
      <c r="C44" s="20" t="s">
        <v>67</v>
      </c>
      <c r="D44" s="20" t="s">
        <v>42</v>
      </c>
      <c r="E44" s="80"/>
      <c r="F44" s="82"/>
      <c r="G44" s="15"/>
      <c r="H44" s="15"/>
      <c r="I44" s="15"/>
    </row>
    <row r="45" spans="1:9" x14ac:dyDescent="0.25">
      <c r="A45" s="15"/>
      <c r="B45" s="49" t="s">
        <v>69</v>
      </c>
      <c r="C45" s="78"/>
      <c r="D45" s="48"/>
      <c r="E45" s="70" t="s">
        <v>61</v>
      </c>
      <c r="F45" s="82"/>
      <c r="G45" s="15"/>
      <c r="H45" s="15"/>
      <c r="I45" s="15"/>
    </row>
    <row r="46" spans="1:9" x14ac:dyDescent="0.25">
      <c r="A46" s="15"/>
      <c r="B46" s="15" t="s">
        <v>30</v>
      </c>
      <c r="C46" s="20" t="s">
        <v>143</v>
      </c>
      <c r="D46" s="20" t="s">
        <v>143</v>
      </c>
      <c r="E46" s="80"/>
      <c r="F46" s="82"/>
      <c r="G46" s="15"/>
      <c r="H46" s="15"/>
      <c r="I46" s="15"/>
    </row>
    <row r="47" spans="1:9" x14ac:dyDescent="0.25">
      <c r="A47" s="15"/>
      <c r="B47" s="15" t="s">
        <v>8</v>
      </c>
      <c r="C47" s="20" t="s">
        <v>158</v>
      </c>
      <c r="D47" s="20" t="s">
        <v>181</v>
      </c>
      <c r="E47" s="80"/>
      <c r="F47" s="82"/>
      <c r="G47" s="15"/>
      <c r="H47" s="15"/>
      <c r="I47" s="15"/>
    </row>
    <row r="48" spans="1:9" x14ac:dyDescent="0.25">
      <c r="A48" s="15"/>
      <c r="B48" s="15" t="s">
        <v>9</v>
      </c>
      <c r="C48" s="20" t="s">
        <v>158</v>
      </c>
      <c r="D48" s="20" t="s">
        <v>243</v>
      </c>
      <c r="E48" s="80"/>
      <c r="F48" s="82"/>
      <c r="G48" s="15"/>
      <c r="H48" s="15"/>
      <c r="I48" s="15"/>
    </row>
    <row r="49" spans="1:9" x14ac:dyDescent="0.25">
      <c r="A49" s="51" t="s">
        <v>144</v>
      </c>
      <c r="B49" s="51"/>
      <c r="C49" s="77"/>
      <c r="D49" s="85"/>
      <c r="E49" s="85"/>
      <c r="F49" s="88"/>
      <c r="G49" s="15"/>
      <c r="H49" s="15"/>
      <c r="I49" s="15"/>
    </row>
    <row r="50" spans="1:9" x14ac:dyDescent="0.25">
      <c r="A50" s="15"/>
      <c r="B50" s="49" t="s">
        <v>149</v>
      </c>
      <c r="C50" s="78"/>
      <c r="D50" s="48"/>
      <c r="E50" s="80"/>
      <c r="F50" s="82"/>
      <c r="G50" s="15"/>
      <c r="H50" s="15"/>
      <c r="I50" s="15"/>
    </row>
    <row r="51" spans="1:9" x14ac:dyDescent="0.25">
      <c r="A51" s="15"/>
      <c r="B51" s="15" t="s">
        <v>30</v>
      </c>
      <c r="C51" s="20" t="s">
        <v>165</v>
      </c>
      <c r="D51" s="20" t="s">
        <v>206</v>
      </c>
      <c r="E51" s="80"/>
      <c r="F51" s="82"/>
      <c r="G51" s="15"/>
      <c r="H51" s="15"/>
      <c r="I51" s="15"/>
    </row>
    <row r="52" spans="1:9" x14ac:dyDescent="0.25">
      <c r="A52" s="15"/>
      <c r="B52" s="15" t="s">
        <v>8</v>
      </c>
      <c r="C52" s="20" t="s">
        <v>152</v>
      </c>
      <c r="D52" s="89" t="s">
        <v>95</v>
      </c>
      <c r="E52" s="80"/>
      <c r="F52" s="82"/>
    </row>
    <row r="53" spans="1:9" x14ac:dyDescent="0.25">
      <c r="A53" s="15"/>
      <c r="B53" s="15" t="s">
        <v>9</v>
      </c>
      <c r="C53" s="20" t="s">
        <v>150</v>
      </c>
      <c r="D53" s="20" t="s">
        <v>207</v>
      </c>
      <c r="E53" s="80"/>
      <c r="F53" s="82"/>
    </row>
    <row r="54" spans="1:9" x14ac:dyDescent="0.25">
      <c r="A54" s="15"/>
      <c r="B54" s="15" t="s">
        <v>10</v>
      </c>
      <c r="C54" s="20" t="s">
        <v>173</v>
      </c>
      <c r="D54" s="20" t="s">
        <v>248</v>
      </c>
      <c r="E54" s="80"/>
      <c r="F54" s="82"/>
    </row>
    <row r="55" spans="1:9" x14ac:dyDescent="0.25">
      <c r="A55" s="15"/>
      <c r="B55" s="15" t="s">
        <v>11</v>
      </c>
      <c r="C55" s="20" t="s">
        <v>174</v>
      </c>
      <c r="D55" s="20" t="s">
        <v>215</v>
      </c>
      <c r="E55" s="80"/>
      <c r="F55" s="82"/>
    </row>
    <row r="56" spans="1:9" x14ac:dyDescent="0.25">
      <c r="A56" s="15"/>
      <c r="C56" s="86"/>
      <c r="D56" s="87"/>
    </row>
    <row r="57" spans="1:9" x14ac:dyDescent="0.25">
      <c r="A57" s="15"/>
    </row>
    <row r="58" spans="1:9" x14ac:dyDescent="0.25">
      <c r="A58" s="15"/>
    </row>
    <row r="59" spans="1:9" x14ac:dyDescent="0.25">
      <c r="A59" s="15"/>
    </row>
    <row r="60" spans="1:9" x14ac:dyDescent="0.25">
      <c r="A60" s="15"/>
    </row>
    <row r="61" spans="1:9" x14ac:dyDescent="0.25">
      <c r="A61" s="15"/>
    </row>
    <row r="62" spans="1:9" x14ac:dyDescent="0.25">
      <c r="A62" s="15"/>
    </row>
  </sheetData>
  <mergeCells count="4">
    <mergeCell ref="A1:B1"/>
    <mergeCell ref="E1:F1"/>
    <mergeCell ref="E19:F19"/>
    <mergeCell ref="E31:F31"/>
  </mergeCells>
  <pageMargins left="0.7" right="0.7" top="0.75" bottom="0.75" header="0.3" footer="0.3"/>
  <pageSetup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F6E2C2-11F9-444C-BD28-581A44DA3945}">
  <dimension ref="A1:W62"/>
  <sheetViews>
    <sheetView workbookViewId="0">
      <pane ySplit="1" topLeftCell="A2" activePane="bottomLeft" state="frozen"/>
      <selection pane="bottomLeft" activeCell="D51" sqref="D51:D55"/>
    </sheetView>
  </sheetViews>
  <sheetFormatPr defaultRowHeight="15" x14ac:dyDescent="0.25"/>
  <cols>
    <col min="1" max="1" width="5.28515625" customWidth="1"/>
    <col min="2" max="2" width="29.140625" customWidth="1"/>
    <col min="3" max="3" width="29" style="1" customWidth="1"/>
    <col min="4" max="4" width="24.85546875" style="12" customWidth="1"/>
    <col min="5" max="5" width="10.42578125" style="62" customWidth="1"/>
    <col min="6" max="6" width="7.42578125" customWidth="1"/>
  </cols>
  <sheetData>
    <row r="1" spans="1:23" x14ac:dyDescent="0.25">
      <c r="A1" s="123" t="s">
        <v>4</v>
      </c>
      <c r="B1" s="123"/>
      <c r="C1" s="13" t="s">
        <v>0</v>
      </c>
      <c r="D1" s="14" t="s">
        <v>1</v>
      </c>
      <c r="E1" s="124" t="s">
        <v>2</v>
      </c>
      <c r="F1" s="124"/>
      <c r="G1" s="15"/>
      <c r="H1" s="15"/>
      <c r="I1" s="15"/>
    </row>
    <row r="2" spans="1:23" x14ac:dyDescent="0.25">
      <c r="A2" s="51" t="s">
        <v>3</v>
      </c>
      <c r="B2" s="51"/>
      <c r="C2" s="52"/>
      <c r="D2" s="52"/>
      <c r="E2" s="60"/>
      <c r="F2" s="51"/>
      <c r="G2" s="15"/>
      <c r="H2" s="15"/>
      <c r="I2" s="15"/>
    </row>
    <row r="3" spans="1:23" x14ac:dyDescent="0.25">
      <c r="A3" s="15"/>
      <c r="B3" s="15" t="s">
        <v>53</v>
      </c>
      <c r="C3" s="31">
        <v>6847</v>
      </c>
      <c r="D3" s="31">
        <v>18467</v>
      </c>
      <c r="E3" s="67">
        <f>SUM(C3:D3)</f>
        <v>25314</v>
      </c>
      <c r="F3" s="74" t="s">
        <v>86</v>
      </c>
      <c r="G3" s="15"/>
      <c r="H3" s="15"/>
      <c r="I3" s="15"/>
    </row>
    <row r="4" spans="1:23" x14ac:dyDescent="0.25">
      <c r="A4" s="15"/>
      <c r="B4" s="15" t="s">
        <v>22</v>
      </c>
      <c r="C4" s="31">
        <v>4060</v>
      </c>
      <c r="D4" s="31">
        <v>8738</v>
      </c>
      <c r="E4" s="67">
        <f>SUM(C4:D4)</f>
        <v>12798</v>
      </c>
      <c r="F4" s="74" t="s">
        <v>86</v>
      </c>
      <c r="G4" s="15"/>
      <c r="H4" s="15"/>
      <c r="I4" s="15"/>
    </row>
    <row r="5" spans="1:23" x14ac:dyDescent="0.25">
      <c r="A5" s="15"/>
      <c r="B5" s="15" t="s">
        <v>24</v>
      </c>
      <c r="C5" s="22">
        <v>0.46700000000000003</v>
      </c>
      <c r="D5" s="22">
        <v>0.40200000000000002</v>
      </c>
      <c r="E5" s="68">
        <f t="shared" ref="E5:E6" si="0">AVERAGE(C5:D5)</f>
        <v>0.4345</v>
      </c>
      <c r="F5" s="74" t="s">
        <v>87</v>
      </c>
      <c r="G5" s="15"/>
      <c r="H5" s="15"/>
      <c r="I5" s="15"/>
    </row>
    <row r="6" spans="1:23" x14ac:dyDescent="0.25">
      <c r="A6" s="15"/>
      <c r="B6" s="15" t="s">
        <v>25</v>
      </c>
      <c r="C6" s="22">
        <v>0.53300000000000003</v>
      </c>
      <c r="D6" s="22">
        <v>0.59799999999999998</v>
      </c>
      <c r="E6" s="68">
        <f t="shared" si="0"/>
        <v>0.5655</v>
      </c>
      <c r="F6" s="74" t="s">
        <v>87</v>
      </c>
      <c r="G6" s="44"/>
      <c r="H6" s="15"/>
      <c r="I6" s="15"/>
    </row>
    <row r="7" spans="1:23" x14ac:dyDescent="0.25">
      <c r="A7" s="15"/>
      <c r="B7" s="15" t="s">
        <v>23</v>
      </c>
      <c r="C7" s="31">
        <v>45770</v>
      </c>
      <c r="D7" s="31">
        <v>49477</v>
      </c>
      <c r="E7" s="67">
        <f>SUM(C7:D7)</f>
        <v>95247</v>
      </c>
      <c r="F7" s="74" t="s">
        <v>86</v>
      </c>
      <c r="G7" s="15"/>
      <c r="H7" s="15"/>
      <c r="I7" s="15"/>
    </row>
    <row r="8" spans="1:23" x14ac:dyDescent="0.25">
      <c r="A8" s="15"/>
      <c r="B8" s="15" t="s">
        <v>17</v>
      </c>
      <c r="C8" s="20">
        <v>6.68</v>
      </c>
      <c r="D8" s="20">
        <v>2.68</v>
      </c>
      <c r="E8" s="69">
        <f>AVERAGE(C8:D8)</f>
        <v>4.68</v>
      </c>
      <c r="F8" s="74" t="s">
        <v>87</v>
      </c>
      <c r="G8" s="15"/>
      <c r="H8" s="15"/>
      <c r="I8" s="15"/>
    </row>
    <row r="9" spans="1:23" x14ac:dyDescent="0.25">
      <c r="A9" s="15"/>
      <c r="B9" s="15" t="s">
        <v>18</v>
      </c>
      <c r="C9" s="20" t="s">
        <v>239</v>
      </c>
      <c r="D9" s="32" t="s">
        <v>242</v>
      </c>
      <c r="E9" s="40" t="s">
        <v>90</v>
      </c>
      <c r="F9" s="73" t="s">
        <v>87</v>
      </c>
      <c r="G9" s="15"/>
      <c r="H9" s="15"/>
      <c r="I9" s="15"/>
    </row>
    <row r="10" spans="1:23" x14ac:dyDescent="0.25">
      <c r="A10" s="15"/>
      <c r="B10" s="15" t="s">
        <v>16</v>
      </c>
      <c r="C10" s="22">
        <v>0.49380000000000002</v>
      </c>
      <c r="D10" s="22">
        <v>0.44929999999999998</v>
      </c>
      <c r="E10" s="68">
        <f t="shared" ref="E10" si="1">AVERAGE(C10:D10)</f>
        <v>0.47155000000000002</v>
      </c>
      <c r="F10" s="74" t="s">
        <v>87</v>
      </c>
      <c r="G10" s="15"/>
      <c r="H10" s="15"/>
      <c r="I10" s="15"/>
    </row>
    <row r="11" spans="1:23" x14ac:dyDescent="0.25">
      <c r="A11" s="15"/>
      <c r="B11" s="15" t="s">
        <v>40</v>
      </c>
      <c r="C11" s="20" t="s">
        <v>37</v>
      </c>
      <c r="D11" s="20" t="s">
        <v>37</v>
      </c>
      <c r="E11" s="70" t="s">
        <v>37</v>
      </c>
      <c r="F11" s="74"/>
      <c r="G11" s="15"/>
      <c r="H11" s="15"/>
      <c r="I11" s="15"/>
      <c r="R11">
        <f>7+(3*60)</f>
        <v>187</v>
      </c>
    </row>
    <row r="12" spans="1:23" x14ac:dyDescent="0.25">
      <c r="A12" s="15"/>
      <c r="B12" s="15" t="s">
        <v>8</v>
      </c>
      <c r="C12" s="20" t="s">
        <v>39</v>
      </c>
      <c r="D12" s="20" t="s">
        <v>39</v>
      </c>
      <c r="E12" s="70"/>
      <c r="F12" s="74"/>
      <c r="G12" s="15"/>
      <c r="H12" s="15"/>
      <c r="I12" s="15"/>
      <c r="R12">
        <f>56+(4*60)</f>
        <v>296</v>
      </c>
      <c r="W12" t="s">
        <v>102</v>
      </c>
    </row>
    <row r="13" spans="1:23" x14ac:dyDescent="0.25">
      <c r="A13" s="15"/>
      <c r="B13" s="15" t="s">
        <v>9</v>
      </c>
      <c r="C13" s="20" t="s">
        <v>240</v>
      </c>
      <c r="D13" s="20" t="s">
        <v>38</v>
      </c>
      <c r="E13" s="70"/>
      <c r="F13" s="74"/>
      <c r="G13" s="15"/>
      <c r="R13">
        <f>SUM(R11:R12)</f>
        <v>483</v>
      </c>
    </row>
    <row r="14" spans="1:23" x14ac:dyDescent="0.25">
      <c r="A14" s="15"/>
      <c r="B14" s="15" t="s">
        <v>41</v>
      </c>
      <c r="C14" s="20" t="s">
        <v>56</v>
      </c>
      <c r="D14" s="20" t="s">
        <v>56</v>
      </c>
      <c r="E14" s="70" t="s">
        <v>56</v>
      </c>
      <c r="F14" s="74"/>
      <c r="G14" s="15"/>
      <c r="R14">
        <f>483/2</f>
        <v>241.5</v>
      </c>
    </row>
    <row r="15" spans="1:23" x14ac:dyDescent="0.25">
      <c r="A15" s="15"/>
      <c r="B15" s="15" t="s">
        <v>8</v>
      </c>
      <c r="C15" s="20" t="s">
        <v>60</v>
      </c>
      <c r="D15" s="20" t="s">
        <v>229</v>
      </c>
      <c r="E15" s="70"/>
      <c r="F15" s="74"/>
      <c r="G15" s="15"/>
      <c r="R15">
        <f>R14/60</f>
        <v>4.0250000000000004</v>
      </c>
    </row>
    <row r="16" spans="1:23" x14ac:dyDescent="0.25">
      <c r="A16" s="15"/>
      <c r="B16" s="15" t="s">
        <v>9</v>
      </c>
      <c r="C16" s="20" t="s">
        <v>147</v>
      </c>
      <c r="D16" s="20" t="s">
        <v>57</v>
      </c>
      <c r="E16" s="70"/>
      <c r="F16" s="74"/>
      <c r="G16" s="15"/>
      <c r="H16" s="41"/>
      <c r="I16" s="41"/>
      <c r="R16">
        <f>0.025*60</f>
        <v>1.5</v>
      </c>
    </row>
    <row r="17" spans="1:9" x14ac:dyDescent="0.25">
      <c r="A17" s="15"/>
      <c r="B17" s="15" t="s">
        <v>10</v>
      </c>
      <c r="C17" s="20" t="s">
        <v>59</v>
      </c>
      <c r="D17" s="20" t="s">
        <v>125</v>
      </c>
      <c r="E17" s="70"/>
      <c r="F17" s="74"/>
      <c r="G17" s="15"/>
      <c r="H17" s="42"/>
      <c r="I17" s="42"/>
    </row>
    <row r="18" spans="1:9" x14ac:dyDescent="0.25">
      <c r="A18" s="15"/>
      <c r="B18" s="15" t="s">
        <v>11</v>
      </c>
      <c r="C18" s="20" t="s">
        <v>241</v>
      </c>
      <c r="D18" s="20" t="s">
        <v>59</v>
      </c>
      <c r="E18" s="70"/>
      <c r="F18" s="74"/>
      <c r="G18" s="15"/>
      <c r="H18" s="42"/>
      <c r="I18" s="42"/>
    </row>
    <row r="19" spans="1:9" x14ac:dyDescent="0.25">
      <c r="A19" s="15"/>
      <c r="B19" s="15" t="s">
        <v>27</v>
      </c>
      <c r="C19" s="20" t="s">
        <v>52</v>
      </c>
      <c r="D19" s="20" t="s">
        <v>52</v>
      </c>
      <c r="E19" s="127" t="s">
        <v>52</v>
      </c>
      <c r="F19" s="127"/>
      <c r="G19" s="15"/>
      <c r="H19" s="42"/>
      <c r="I19" s="42"/>
    </row>
    <row r="20" spans="1:9" x14ac:dyDescent="0.25">
      <c r="A20" s="15"/>
      <c r="B20" s="15" t="s">
        <v>28</v>
      </c>
      <c r="C20" s="20" t="s">
        <v>29</v>
      </c>
      <c r="D20" s="20" t="s">
        <v>29</v>
      </c>
      <c r="E20" s="73"/>
      <c r="F20" s="73"/>
      <c r="G20" s="15"/>
      <c r="H20" s="42"/>
      <c r="I20" s="42"/>
    </row>
    <row r="21" spans="1:9" x14ac:dyDescent="0.25">
      <c r="A21" s="15"/>
      <c r="B21" s="15" t="s">
        <v>98</v>
      </c>
      <c r="C21" s="31">
        <v>3275</v>
      </c>
      <c r="D21" s="31">
        <v>8259</v>
      </c>
      <c r="E21" s="67">
        <f>SUM(C21:D21)</f>
        <v>11534</v>
      </c>
      <c r="F21" s="74"/>
      <c r="G21" s="15"/>
      <c r="H21" s="42"/>
      <c r="I21" s="42"/>
    </row>
    <row r="22" spans="1:9" x14ac:dyDescent="0.25">
      <c r="A22" s="15"/>
      <c r="B22" s="15" t="s">
        <v>99</v>
      </c>
      <c r="C22" s="31">
        <v>1513</v>
      </c>
      <c r="D22" s="31">
        <v>4811</v>
      </c>
      <c r="E22" s="72"/>
      <c r="F22" s="74"/>
      <c r="G22" s="15"/>
      <c r="H22" s="42"/>
      <c r="I22" s="42"/>
    </row>
    <row r="23" spans="1:9" x14ac:dyDescent="0.25">
      <c r="A23" s="15"/>
      <c r="B23" s="15" t="s">
        <v>45</v>
      </c>
      <c r="C23" s="20" t="s">
        <v>46</v>
      </c>
      <c r="D23" s="22" t="s">
        <v>46</v>
      </c>
      <c r="E23" s="70" t="s">
        <v>46</v>
      </c>
      <c r="F23" s="74"/>
      <c r="G23" s="15"/>
      <c r="H23" s="42"/>
      <c r="I23" s="42"/>
    </row>
    <row r="24" spans="1:9" x14ac:dyDescent="0.25">
      <c r="A24" s="15"/>
      <c r="B24" s="15" t="s">
        <v>81</v>
      </c>
      <c r="C24" s="22">
        <v>0.55059999999999998</v>
      </c>
      <c r="D24" s="22">
        <v>0.51980000000000004</v>
      </c>
      <c r="E24" s="68">
        <f>AVERAGE(C24:D24)</f>
        <v>0.53520000000000001</v>
      </c>
      <c r="F24" s="74" t="s">
        <v>87</v>
      </c>
      <c r="G24" s="15"/>
      <c r="H24" s="42"/>
      <c r="I24" s="42"/>
    </row>
    <row r="25" spans="1:9" x14ac:dyDescent="0.25">
      <c r="A25" s="51" t="s">
        <v>148</v>
      </c>
      <c r="B25" s="51"/>
      <c r="C25" s="83"/>
      <c r="D25" s="83"/>
      <c r="E25" s="83"/>
      <c r="F25" s="88"/>
      <c r="G25" s="15"/>
      <c r="H25" s="15"/>
      <c r="I25" s="15"/>
    </row>
    <row r="26" spans="1:9" x14ac:dyDescent="0.25">
      <c r="A26" s="15"/>
      <c r="B26" s="49" t="s">
        <v>108</v>
      </c>
      <c r="C26" s="84"/>
      <c r="D26" s="76"/>
      <c r="E26" s="70" t="s">
        <v>94</v>
      </c>
      <c r="F26" s="74"/>
      <c r="G26" s="15"/>
      <c r="H26" s="15"/>
      <c r="I26" s="15"/>
    </row>
    <row r="27" spans="1:9" x14ac:dyDescent="0.25">
      <c r="A27" s="15"/>
      <c r="B27" s="15" t="s">
        <v>78</v>
      </c>
      <c r="C27" s="31">
        <v>4904</v>
      </c>
      <c r="D27" s="31">
        <v>12523</v>
      </c>
      <c r="E27" s="72">
        <f t="shared" ref="E27:E29" si="2">AVERAGE(C27:D27)</f>
        <v>8713.5</v>
      </c>
      <c r="F27" s="74" t="s">
        <v>87</v>
      </c>
      <c r="G27" s="15"/>
      <c r="H27" s="15"/>
      <c r="I27" s="15"/>
    </row>
    <row r="28" spans="1:9" x14ac:dyDescent="0.25">
      <c r="A28" s="15"/>
      <c r="B28" s="15" t="s">
        <v>79</v>
      </c>
      <c r="C28" s="31">
        <v>1701</v>
      </c>
      <c r="D28" s="31">
        <v>4908</v>
      </c>
      <c r="E28" s="72">
        <f t="shared" si="2"/>
        <v>3304.5</v>
      </c>
      <c r="F28" s="74" t="s">
        <v>87</v>
      </c>
      <c r="G28" s="15"/>
      <c r="H28" s="15"/>
      <c r="I28" s="15"/>
    </row>
    <row r="29" spans="1:9" x14ac:dyDescent="0.25">
      <c r="A29" s="15"/>
      <c r="B29" s="15" t="s">
        <v>80</v>
      </c>
      <c r="C29" s="31">
        <v>242</v>
      </c>
      <c r="D29" s="31">
        <v>1036</v>
      </c>
      <c r="E29" s="72">
        <f t="shared" si="2"/>
        <v>639</v>
      </c>
      <c r="F29" s="74" t="s">
        <v>87</v>
      </c>
      <c r="G29" s="15"/>
      <c r="H29" s="15"/>
      <c r="I29" s="15"/>
    </row>
    <row r="30" spans="1:9" x14ac:dyDescent="0.25">
      <c r="A30" s="51" t="s">
        <v>114</v>
      </c>
      <c r="B30" s="51"/>
      <c r="C30" s="85"/>
      <c r="D30" s="85"/>
      <c r="E30" s="85"/>
      <c r="F30" s="88"/>
      <c r="G30" s="15"/>
      <c r="H30" s="15"/>
      <c r="I30" s="15"/>
    </row>
    <row r="31" spans="1:9" x14ac:dyDescent="0.25">
      <c r="A31" s="15"/>
      <c r="B31" s="15" t="s">
        <v>34</v>
      </c>
      <c r="C31" s="20" t="s">
        <v>35</v>
      </c>
      <c r="D31" s="20" t="s">
        <v>35</v>
      </c>
      <c r="E31" s="128" t="s">
        <v>35</v>
      </c>
      <c r="F31" s="128"/>
      <c r="G31" s="15"/>
      <c r="H31" s="15"/>
      <c r="I31" s="15"/>
    </row>
    <row r="32" spans="1:9" x14ac:dyDescent="0.25">
      <c r="A32" s="15"/>
      <c r="B32" s="15" t="s">
        <v>36</v>
      </c>
      <c r="C32" s="20">
        <v>3563</v>
      </c>
      <c r="D32" s="20">
        <v>10232</v>
      </c>
      <c r="E32" s="70">
        <f>SUM(C32:D32)</f>
        <v>13795</v>
      </c>
      <c r="F32" s="74" t="s">
        <v>86</v>
      </c>
      <c r="G32" s="15"/>
      <c r="H32" s="15"/>
      <c r="I32" s="15"/>
    </row>
    <row r="33" spans="1:9" x14ac:dyDescent="0.25">
      <c r="A33" s="51" t="s">
        <v>6</v>
      </c>
      <c r="B33" s="51"/>
      <c r="C33" s="85"/>
      <c r="D33" s="85"/>
      <c r="E33" s="85"/>
      <c r="F33" s="88"/>
      <c r="G33" s="15"/>
      <c r="H33" s="15"/>
      <c r="I33" s="15"/>
    </row>
    <row r="34" spans="1:9" x14ac:dyDescent="0.25">
      <c r="A34" s="15"/>
      <c r="B34" s="49" t="s">
        <v>20</v>
      </c>
      <c r="C34" s="48"/>
      <c r="D34" s="48"/>
      <c r="E34" s="80"/>
      <c r="F34" s="82"/>
      <c r="G34" s="15"/>
      <c r="H34" s="15"/>
      <c r="I34" s="15"/>
    </row>
    <row r="35" spans="1:9" x14ac:dyDescent="0.25">
      <c r="A35" s="15"/>
      <c r="B35" s="15" t="s">
        <v>13</v>
      </c>
      <c r="C35" s="20">
        <v>2347</v>
      </c>
      <c r="D35" s="20">
        <v>6499</v>
      </c>
      <c r="E35" s="70">
        <f>SUM(C35:D35)</f>
        <v>8846</v>
      </c>
      <c r="F35" s="74" t="s">
        <v>86</v>
      </c>
      <c r="G35" s="15"/>
      <c r="H35" s="15"/>
      <c r="I35" s="15"/>
    </row>
    <row r="36" spans="1:9" x14ac:dyDescent="0.25">
      <c r="A36" s="15"/>
      <c r="B36" s="15" t="s">
        <v>12</v>
      </c>
      <c r="C36" s="20">
        <v>1757</v>
      </c>
      <c r="D36" s="20">
        <v>4710</v>
      </c>
      <c r="E36" s="70">
        <f t="shared" ref="E36:E38" si="3">SUM(C36:D36)</f>
        <v>6467</v>
      </c>
      <c r="F36" s="74" t="s">
        <v>86</v>
      </c>
      <c r="G36" s="15"/>
      <c r="H36" s="15"/>
      <c r="I36" s="15"/>
    </row>
    <row r="37" spans="1:9" x14ac:dyDescent="0.25">
      <c r="A37" s="15"/>
      <c r="B37" s="15" t="s">
        <v>14</v>
      </c>
      <c r="C37" s="20">
        <v>10</v>
      </c>
      <c r="D37" s="20">
        <v>97</v>
      </c>
      <c r="E37" s="70">
        <f t="shared" si="3"/>
        <v>107</v>
      </c>
      <c r="F37" s="74" t="s">
        <v>86</v>
      </c>
      <c r="G37" s="15"/>
      <c r="H37" s="15"/>
      <c r="I37" s="15"/>
    </row>
    <row r="38" spans="1:9" x14ac:dyDescent="0.25">
      <c r="A38" s="15"/>
      <c r="B38" s="15" t="s">
        <v>15</v>
      </c>
      <c r="C38" s="14">
        <v>2733</v>
      </c>
      <c r="D38" s="20">
        <v>7157</v>
      </c>
      <c r="E38" s="70">
        <f t="shared" si="3"/>
        <v>9890</v>
      </c>
      <c r="F38" s="74" t="s">
        <v>86</v>
      </c>
      <c r="G38" s="15"/>
      <c r="H38" s="15"/>
      <c r="I38" s="15"/>
    </row>
    <row r="39" spans="1:9" x14ac:dyDescent="0.25">
      <c r="A39" s="15"/>
      <c r="B39" s="49" t="s">
        <v>70</v>
      </c>
      <c r="C39" s="48"/>
      <c r="D39" s="48"/>
      <c r="E39" s="80"/>
      <c r="F39" s="82"/>
      <c r="G39" s="15"/>
      <c r="H39" s="15"/>
      <c r="I39" s="15"/>
    </row>
    <row r="40" spans="1:9" x14ac:dyDescent="0.25">
      <c r="A40" s="15"/>
      <c r="B40" s="15" t="s">
        <v>30</v>
      </c>
      <c r="C40" s="20" t="s">
        <v>237</v>
      </c>
      <c r="D40" s="20" t="s">
        <v>65</v>
      </c>
      <c r="E40" s="80"/>
      <c r="F40" s="82"/>
      <c r="G40" s="15"/>
      <c r="H40" s="15"/>
      <c r="I40" s="15"/>
    </row>
    <row r="41" spans="1:9" x14ac:dyDescent="0.25">
      <c r="A41" s="15"/>
      <c r="B41" s="15" t="s">
        <v>8</v>
      </c>
      <c r="C41" s="20" t="s">
        <v>225</v>
      </c>
      <c r="D41" s="20" t="s">
        <v>117</v>
      </c>
      <c r="E41" s="80"/>
      <c r="F41" s="82"/>
      <c r="G41" s="15"/>
      <c r="H41" s="15"/>
      <c r="I41" s="15"/>
    </row>
    <row r="42" spans="1:9" x14ac:dyDescent="0.25">
      <c r="A42" s="15"/>
      <c r="B42" s="15" t="s">
        <v>9</v>
      </c>
      <c r="C42" s="20" t="s">
        <v>141</v>
      </c>
      <c r="D42" s="20" t="s">
        <v>217</v>
      </c>
      <c r="E42" s="80"/>
      <c r="F42" s="82"/>
      <c r="G42" s="15"/>
      <c r="H42" s="15"/>
      <c r="I42" s="15"/>
    </row>
    <row r="43" spans="1:9" x14ac:dyDescent="0.25">
      <c r="A43" s="15"/>
      <c r="B43" s="15" t="s">
        <v>10</v>
      </c>
      <c r="C43" s="20" t="s">
        <v>67</v>
      </c>
      <c r="D43" s="20" t="s">
        <v>155</v>
      </c>
      <c r="E43" s="80"/>
      <c r="F43" s="82"/>
      <c r="G43" s="15"/>
      <c r="I43" s="15"/>
    </row>
    <row r="44" spans="1:9" x14ac:dyDescent="0.25">
      <c r="A44" s="15"/>
      <c r="B44" s="15" t="s">
        <v>11</v>
      </c>
      <c r="C44" s="20" t="s">
        <v>101</v>
      </c>
      <c r="D44" s="20" t="s">
        <v>231</v>
      </c>
      <c r="E44" s="80"/>
      <c r="F44" s="82"/>
      <c r="G44" s="15"/>
      <c r="H44" s="15"/>
      <c r="I44" s="15"/>
    </row>
    <row r="45" spans="1:9" x14ac:dyDescent="0.25">
      <c r="A45" s="15"/>
      <c r="B45" s="49" t="s">
        <v>69</v>
      </c>
      <c r="C45" s="48"/>
      <c r="D45" s="78"/>
      <c r="E45" s="70" t="s">
        <v>61</v>
      </c>
      <c r="F45" s="82"/>
      <c r="G45" s="15"/>
      <c r="H45" s="15"/>
      <c r="I45" s="15"/>
    </row>
    <row r="46" spans="1:9" x14ac:dyDescent="0.25">
      <c r="A46" s="15"/>
      <c r="B46" s="15" t="s">
        <v>30</v>
      </c>
      <c r="C46" s="20" t="s">
        <v>143</v>
      </c>
      <c r="D46" s="20" t="s">
        <v>143</v>
      </c>
      <c r="E46" s="70"/>
      <c r="F46" s="82"/>
      <c r="G46" s="15"/>
      <c r="H46" s="15"/>
      <c r="I46" s="15"/>
    </row>
    <row r="47" spans="1:9" x14ac:dyDescent="0.25">
      <c r="A47" s="15"/>
      <c r="B47" s="15" t="s">
        <v>8</v>
      </c>
      <c r="C47" s="20" t="s">
        <v>158</v>
      </c>
      <c r="D47" s="20" t="s">
        <v>181</v>
      </c>
      <c r="E47" s="70"/>
      <c r="F47" s="82"/>
      <c r="G47" s="15"/>
      <c r="H47" s="15"/>
      <c r="I47" s="15"/>
    </row>
    <row r="48" spans="1:9" x14ac:dyDescent="0.25">
      <c r="A48" s="15"/>
      <c r="B48" s="15" t="s">
        <v>9</v>
      </c>
      <c r="C48" s="20" t="s">
        <v>158</v>
      </c>
      <c r="D48" s="20" t="s">
        <v>243</v>
      </c>
      <c r="E48" s="70"/>
      <c r="F48" s="82"/>
      <c r="G48" s="15"/>
      <c r="H48" s="15"/>
      <c r="I48" s="15"/>
    </row>
    <row r="49" spans="1:9" x14ac:dyDescent="0.25">
      <c r="A49" s="51" t="s">
        <v>144</v>
      </c>
      <c r="B49" s="51"/>
      <c r="C49" s="85"/>
      <c r="D49" s="85"/>
      <c r="E49" s="85"/>
      <c r="F49" s="88"/>
      <c r="G49" s="15"/>
      <c r="H49" s="15"/>
      <c r="I49" s="15"/>
    </row>
    <row r="50" spans="1:9" x14ac:dyDescent="0.25">
      <c r="A50" s="15"/>
      <c r="B50" s="49" t="s">
        <v>149</v>
      </c>
      <c r="C50" s="48"/>
      <c r="D50" s="48"/>
      <c r="E50" s="80"/>
      <c r="F50" s="82"/>
      <c r="G50" s="15"/>
      <c r="H50" s="15"/>
      <c r="I50" s="15"/>
    </row>
    <row r="51" spans="1:9" x14ac:dyDescent="0.25">
      <c r="A51" s="15"/>
      <c r="B51" s="15" t="s">
        <v>30</v>
      </c>
      <c r="C51" s="20" t="s">
        <v>165</v>
      </c>
      <c r="D51" s="20" t="s">
        <v>206</v>
      </c>
      <c r="E51" s="80"/>
      <c r="F51" s="82"/>
      <c r="G51" s="15"/>
      <c r="H51" s="15"/>
      <c r="I51" s="15"/>
    </row>
    <row r="52" spans="1:9" x14ac:dyDescent="0.25">
      <c r="A52" s="15"/>
      <c r="B52" s="15" t="s">
        <v>8</v>
      </c>
      <c r="C52" s="20" t="s">
        <v>152</v>
      </c>
      <c r="D52" s="89" t="s">
        <v>95</v>
      </c>
      <c r="E52" s="80"/>
      <c r="F52" s="82"/>
    </row>
    <row r="53" spans="1:9" x14ac:dyDescent="0.25">
      <c r="A53" s="15"/>
      <c r="B53" s="15" t="s">
        <v>9</v>
      </c>
      <c r="C53" s="20" t="s">
        <v>150</v>
      </c>
      <c r="D53" s="20" t="s">
        <v>207</v>
      </c>
      <c r="E53" s="80"/>
      <c r="F53" s="82"/>
    </row>
    <row r="54" spans="1:9" x14ac:dyDescent="0.25">
      <c r="A54" s="15"/>
      <c r="B54" s="15" t="s">
        <v>10</v>
      </c>
      <c r="C54" s="20" t="s">
        <v>173</v>
      </c>
      <c r="D54" s="20" t="s">
        <v>150</v>
      </c>
      <c r="E54" s="80"/>
      <c r="F54" s="82"/>
    </row>
    <row r="55" spans="1:9" x14ac:dyDescent="0.25">
      <c r="A55" s="15"/>
      <c r="B55" s="15" t="s">
        <v>11</v>
      </c>
      <c r="C55" s="20" t="s">
        <v>238</v>
      </c>
      <c r="D55" s="20" t="s">
        <v>215</v>
      </c>
      <c r="E55" s="80"/>
      <c r="F55" s="82"/>
    </row>
    <row r="56" spans="1:9" x14ac:dyDescent="0.25">
      <c r="A56" s="15"/>
      <c r="C56" s="86"/>
      <c r="D56" s="87"/>
    </row>
    <row r="57" spans="1:9" x14ac:dyDescent="0.25">
      <c r="A57" s="15"/>
    </row>
    <row r="58" spans="1:9" x14ac:dyDescent="0.25">
      <c r="A58" s="15"/>
    </row>
    <row r="59" spans="1:9" x14ac:dyDescent="0.25">
      <c r="A59" s="15"/>
    </row>
    <row r="60" spans="1:9" x14ac:dyDescent="0.25">
      <c r="A60" s="15"/>
    </row>
    <row r="61" spans="1:9" x14ac:dyDescent="0.25">
      <c r="A61" s="15"/>
    </row>
    <row r="62" spans="1:9" x14ac:dyDescent="0.25">
      <c r="A62" s="15"/>
    </row>
  </sheetData>
  <mergeCells count="4">
    <mergeCell ref="A1:B1"/>
    <mergeCell ref="E1:F1"/>
    <mergeCell ref="E19:F19"/>
    <mergeCell ref="E31:F31"/>
  </mergeCells>
  <pageMargins left="0.7" right="0.7" top="0.75" bottom="0.75" header="0.3" footer="0.3"/>
  <pageSetup orientation="portrait" r:id="rId1"/>
  <drawing r:id="rId2"/>
  <legacyDrawing r:id="rId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3191F5-2FC7-405D-955E-AD992AD4C08F}">
  <dimension ref="A1:W62"/>
  <sheetViews>
    <sheetView workbookViewId="0">
      <pane ySplit="1" topLeftCell="A38" activePane="bottomLeft" state="frozen"/>
      <selection pane="bottomLeft" activeCell="I49" sqref="I49"/>
    </sheetView>
  </sheetViews>
  <sheetFormatPr defaultRowHeight="15" x14ac:dyDescent="0.25"/>
  <cols>
    <col min="1" max="1" width="5.28515625" customWidth="1"/>
    <col min="2" max="2" width="29.140625" customWidth="1"/>
    <col min="3" max="3" width="29" style="1" customWidth="1"/>
    <col min="4" max="4" width="24.85546875" style="12" customWidth="1"/>
    <col min="5" max="5" width="10.42578125" style="62" customWidth="1"/>
    <col min="6" max="6" width="7.42578125" customWidth="1"/>
  </cols>
  <sheetData>
    <row r="1" spans="1:23" x14ac:dyDescent="0.25">
      <c r="A1" s="123" t="s">
        <v>4</v>
      </c>
      <c r="B1" s="123"/>
      <c r="C1" s="13" t="s">
        <v>0</v>
      </c>
      <c r="D1" s="14" t="s">
        <v>1</v>
      </c>
      <c r="E1" s="124" t="s">
        <v>2</v>
      </c>
      <c r="F1" s="124"/>
      <c r="G1" s="15"/>
      <c r="H1" s="15"/>
      <c r="I1" s="15"/>
    </row>
    <row r="2" spans="1:23" x14ac:dyDescent="0.25">
      <c r="A2" s="51" t="s">
        <v>3</v>
      </c>
      <c r="B2" s="51"/>
      <c r="C2" s="52"/>
      <c r="D2" s="52"/>
      <c r="E2" s="60"/>
      <c r="F2" s="51"/>
      <c r="G2" s="15"/>
      <c r="H2" s="15"/>
      <c r="I2" s="15"/>
    </row>
    <row r="3" spans="1:23" x14ac:dyDescent="0.25">
      <c r="A3" s="15"/>
      <c r="B3" s="15" t="s">
        <v>53</v>
      </c>
      <c r="C3" s="31">
        <v>6822</v>
      </c>
      <c r="D3" s="31">
        <v>19299</v>
      </c>
      <c r="E3" s="67">
        <f>SUM(C3:D3)</f>
        <v>26121</v>
      </c>
      <c r="F3" s="74" t="s">
        <v>86</v>
      </c>
      <c r="G3" s="15"/>
      <c r="H3" s="15"/>
      <c r="I3" s="15"/>
    </row>
    <row r="4" spans="1:23" x14ac:dyDescent="0.25">
      <c r="A4" s="15"/>
      <c r="B4" s="15" t="s">
        <v>22</v>
      </c>
      <c r="C4" s="31">
        <v>4010</v>
      </c>
      <c r="D4" s="31">
        <v>9351</v>
      </c>
      <c r="E4" s="67">
        <f>SUM(C4:D4)</f>
        <v>13361</v>
      </c>
      <c r="F4" s="74" t="s">
        <v>86</v>
      </c>
      <c r="G4" s="15"/>
      <c r="H4" s="15"/>
      <c r="I4" s="15"/>
    </row>
    <row r="5" spans="1:23" x14ac:dyDescent="0.25">
      <c r="A5" s="15"/>
      <c r="B5" s="15" t="s">
        <v>24</v>
      </c>
      <c r="C5" s="22">
        <v>0.52800000000000002</v>
      </c>
      <c r="D5" s="22">
        <v>0.41799999999999998</v>
      </c>
      <c r="E5" s="68">
        <f t="shared" ref="E5:E6" si="0">AVERAGE(C5:D5)</f>
        <v>0.47299999999999998</v>
      </c>
      <c r="F5" s="74" t="s">
        <v>87</v>
      </c>
      <c r="G5" s="15"/>
      <c r="H5" s="15"/>
      <c r="I5" s="15"/>
    </row>
    <row r="6" spans="1:23" x14ac:dyDescent="0.25">
      <c r="A6" s="15"/>
      <c r="B6" s="15" t="s">
        <v>25</v>
      </c>
      <c r="C6" s="22">
        <v>0.47199999999999998</v>
      </c>
      <c r="D6" s="22">
        <v>0.58199999999999996</v>
      </c>
      <c r="E6" s="68">
        <f t="shared" si="0"/>
        <v>0.52699999999999991</v>
      </c>
      <c r="F6" s="74" t="s">
        <v>87</v>
      </c>
      <c r="G6" s="44"/>
      <c r="H6" s="15"/>
      <c r="I6" s="15"/>
    </row>
    <row r="7" spans="1:23" x14ac:dyDescent="0.25">
      <c r="A7" s="15"/>
      <c r="B7" s="15" t="s">
        <v>23</v>
      </c>
      <c r="C7" s="31">
        <v>47738</v>
      </c>
      <c r="D7" s="31">
        <v>52327</v>
      </c>
      <c r="E7" s="67">
        <f>SUM(C7:D7)</f>
        <v>100065</v>
      </c>
      <c r="F7" s="74" t="s">
        <v>86</v>
      </c>
      <c r="G7" s="15"/>
      <c r="H7" s="15"/>
      <c r="I7" s="15"/>
    </row>
    <row r="8" spans="1:23" x14ac:dyDescent="0.25">
      <c r="A8" s="15"/>
      <c r="B8" s="15" t="s">
        <v>17</v>
      </c>
      <c r="C8" s="20">
        <v>7</v>
      </c>
      <c r="D8" s="20">
        <v>2.71</v>
      </c>
      <c r="E8" s="69">
        <f>AVERAGE(C8:D8)</f>
        <v>4.8550000000000004</v>
      </c>
      <c r="F8" s="74" t="s">
        <v>87</v>
      </c>
      <c r="G8" s="15"/>
      <c r="H8" s="15"/>
      <c r="I8" s="15"/>
    </row>
    <row r="9" spans="1:23" x14ac:dyDescent="0.25">
      <c r="A9" s="15"/>
      <c r="B9" s="15" t="s">
        <v>18</v>
      </c>
      <c r="C9" s="20" t="s">
        <v>222</v>
      </c>
      <c r="D9" s="32" t="s">
        <v>233</v>
      </c>
      <c r="E9" s="40" t="s">
        <v>234</v>
      </c>
      <c r="F9" s="73" t="s">
        <v>87</v>
      </c>
      <c r="G9" s="15"/>
      <c r="H9" s="15"/>
      <c r="I9" s="15"/>
    </row>
    <row r="10" spans="1:23" x14ac:dyDescent="0.25">
      <c r="A10" s="15"/>
      <c r="B10" s="15" t="s">
        <v>16</v>
      </c>
      <c r="C10" s="22">
        <v>0.4511</v>
      </c>
      <c r="D10" s="22">
        <v>0.43309999999999998</v>
      </c>
      <c r="E10" s="68">
        <f t="shared" ref="E10" si="1">AVERAGE(C10:D10)</f>
        <v>0.44209999999999999</v>
      </c>
      <c r="F10" s="74" t="s">
        <v>87</v>
      </c>
      <c r="G10" s="15"/>
      <c r="H10" s="15"/>
      <c r="I10" s="15"/>
    </row>
    <row r="11" spans="1:23" x14ac:dyDescent="0.25">
      <c r="A11" s="15"/>
      <c r="B11" s="15" t="s">
        <v>40</v>
      </c>
      <c r="C11" s="20" t="s">
        <v>37</v>
      </c>
      <c r="D11" s="20" t="s">
        <v>37</v>
      </c>
      <c r="E11" s="70" t="s">
        <v>37</v>
      </c>
      <c r="F11" s="74"/>
      <c r="G11" s="15"/>
      <c r="H11" s="15"/>
      <c r="I11" s="15"/>
      <c r="R11">
        <f>(5*60)+54</f>
        <v>354</v>
      </c>
    </row>
    <row r="12" spans="1:23" x14ac:dyDescent="0.25">
      <c r="A12" s="15"/>
      <c r="B12" s="15" t="s">
        <v>8</v>
      </c>
      <c r="C12" s="20" t="s">
        <v>39</v>
      </c>
      <c r="D12" s="20" t="s">
        <v>54</v>
      </c>
      <c r="E12" s="70"/>
      <c r="F12" s="74"/>
      <c r="G12" s="15"/>
      <c r="H12" s="15"/>
      <c r="I12" s="15"/>
      <c r="R12">
        <f>180+8</f>
        <v>188</v>
      </c>
      <c r="W12" t="s">
        <v>102</v>
      </c>
    </row>
    <row r="13" spans="1:23" x14ac:dyDescent="0.25">
      <c r="A13" s="15"/>
      <c r="B13" s="15" t="s">
        <v>9</v>
      </c>
      <c r="C13" s="20" t="s">
        <v>171</v>
      </c>
      <c r="D13" s="20" t="s">
        <v>39</v>
      </c>
      <c r="E13" s="70"/>
      <c r="F13" s="74"/>
      <c r="G13" s="15"/>
      <c r="R13">
        <f>354+188</f>
        <v>542</v>
      </c>
    </row>
    <row r="14" spans="1:23" x14ac:dyDescent="0.25">
      <c r="A14" s="15"/>
      <c r="B14" s="15" t="s">
        <v>41</v>
      </c>
      <c r="C14" s="20" t="s">
        <v>56</v>
      </c>
      <c r="D14" s="20" t="s">
        <v>56</v>
      </c>
      <c r="E14" s="70" t="s">
        <v>56</v>
      </c>
      <c r="F14" s="74"/>
      <c r="G14" s="15"/>
      <c r="R14">
        <f>542/60</f>
        <v>9.0333333333333332</v>
      </c>
    </row>
    <row r="15" spans="1:23" x14ac:dyDescent="0.25">
      <c r="A15" s="15"/>
      <c r="B15" s="15" t="s">
        <v>8</v>
      </c>
      <c r="C15" s="20" t="s">
        <v>147</v>
      </c>
      <c r="D15" s="20" t="s">
        <v>57</v>
      </c>
      <c r="E15" s="70"/>
      <c r="F15" s="74"/>
      <c r="G15" s="15"/>
      <c r="R15">
        <f>9.033333/2</f>
        <v>4.5166665000000004</v>
      </c>
    </row>
    <row r="16" spans="1:23" x14ac:dyDescent="0.25">
      <c r="A16" s="15"/>
      <c r="B16" s="15" t="s">
        <v>9</v>
      </c>
      <c r="C16" s="20" t="s">
        <v>60</v>
      </c>
      <c r="D16" s="20" t="s">
        <v>58</v>
      </c>
      <c r="E16" s="70"/>
      <c r="F16" s="74"/>
      <c r="G16" s="15"/>
      <c r="H16" s="41"/>
      <c r="I16" s="41"/>
    </row>
    <row r="17" spans="1:9" x14ac:dyDescent="0.25">
      <c r="A17" s="15"/>
      <c r="B17" s="15" t="s">
        <v>10</v>
      </c>
      <c r="C17" s="20" t="s">
        <v>57</v>
      </c>
      <c r="D17" s="20" t="s">
        <v>229</v>
      </c>
      <c r="E17" s="70"/>
      <c r="F17" s="74"/>
      <c r="G17" s="15"/>
      <c r="H17" s="42"/>
      <c r="I17" s="42"/>
    </row>
    <row r="18" spans="1:9" x14ac:dyDescent="0.25">
      <c r="A18" s="15"/>
      <c r="B18" s="15" t="s">
        <v>11</v>
      </c>
      <c r="C18" s="20" t="s">
        <v>91</v>
      </c>
      <c r="D18" s="20" t="s">
        <v>91</v>
      </c>
      <c r="E18" s="70"/>
      <c r="F18" s="74"/>
      <c r="G18" s="15"/>
      <c r="H18" s="42"/>
      <c r="I18" s="42"/>
    </row>
    <row r="19" spans="1:9" x14ac:dyDescent="0.25">
      <c r="A19" s="15"/>
      <c r="B19" s="15" t="s">
        <v>27</v>
      </c>
      <c r="C19" s="20" t="s">
        <v>52</v>
      </c>
      <c r="D19" s="20" t="s">
        <v>52</v>
      </c>
      <c r="E19" s="127" t="s">
        <v>52</v>
      </c>
      <c r="F19" s="127"/>
      <c r="G19" s="15"/>
      <c r="H19" s="42"/>
      <c r="I19" s="42"/>
    </row>
    <row r="20" spans="1:9" x14ac:dyDescent="0.25">
      <c r="A20" s="15"/>
      <c r="B20" s="15" t="s">
        <v>28</v>
      </c>
      <c r="C20" s="20" t="s">
        <v>26</v>
      </c>
      <c r="D20" s="20" t="s">
        <v>29</v>
      </c>
      <c r="E20" s="73"/>
      <c r="F20" s="73"/>
      <c r="G20" s="15"/>
      <c r="H20" s="42"/>
      <c r="I20" s="42"/>
    </row>
    <row r="21" spans="1:9" x14ac:dyDescent="0.25">
      <c r="A21" s="15"/>
      <c r="B21" s="15" t="s">
        <v>98</v>
      </c>
      <c r="C21" s="31">
        <v>3526</v>
      </c>
      <c r="D21" s="31">
        <v>8697</v>
      </c>
      <c r="E21" s="67">
        <f>SUM(C21:D21)</f>
        <v>12223</v>
      </c>
      <c r="F21" s="74"/>
      <c r="G21" s="15"/>
      <c r="H21" s="42"/>
      <c r="I21" s="42"/>
    </row>
    <row r="22" spans="1:9" x14ac:dyDescent="0.25">
      <c r="A22" s="15"/>
      <c r="B22" s="15" t="s">
        <v>99</v>
      </c>
      <c r="C22" s="31">
        <v>1019</v>
      </c>
      <c r="D22" s="31">
        <v>5169</v>
      </c>
      <c r="E22" s="72"/>
      <c r="F22" s="74"/>
      <c r="G22" s="15"/>
      <c r="H22" s="42"/>
      <c r="I22" s="42"/>
    </row>
    <row r="23" spans="1:9" x14ac:dyDescent="0.25">
      <c r="A23" s="15"/>
      <c r="B23" s="15" t="s">
        <v>45</v>
      </c>
      <c r="C23" s="20" t="s">
        <v>46</v>
      </c>
      <c r="D23" s="22" t="s">
        <v>46</v>
      </c>
      <c r="E23" s="70" t="s">
        <v>46</v>
      </c>
      <c r="F23" s="74"/>
      <c r="G23" s="15"/>
      <c r="H23" s="42"/>
      <c r="I23" s="42"/>
    </row>
    <row r="24" spans="1:9" x14ac:dyDescent="0.25">
      <c r="A24" s="15"/>
      <c r="B24" s="15" t="s">
        <v>81</v>
      </c>
      <c r="C24" s="22">
        <v>0.61329999999999996</v>
      </c>
      <c r="D24" s="22">
        <v>0.52359999999999995</v>
      </c>
      <c r="E24" s="68">
        <f>AVERAGE(C24:D24)</f>
        <v>0.5684499999999999</v>
      </c>
      <c r="F24" s="74" t="s">
        <v>87</v>
      </c>
      <c r="G24" s="15"/>
      <c r="H24" s="42"/>
      <c r="I24" s="42"/>
    </row>
    <row r="25" spans="1:9" x14ac:dyDescent="0.25">
      <c r="A25" s="51" t="s">
        <v>148</v>
      </c>
      <c r="B25" s="51"/>
      <c r="C25" s="83"/>
      <c r="D25" s="83"/>
      <c r="E25" s="83"/>
      <c r="F25" s="88"/>
      <c r="G25" s="15"/>
      <c r="H25" s="15"/>
      <c r="I25" s="15"/>
    </row>
    <row r="26" spans="1:9" x14ac:dyDescent="0.25">
      <c r="A26" s="15"/>
      <c r="B26" s="49" t="s">
        <v>108</v>
      </c>
      <c r="C26" s="84"/>
      <c r="D26" s="84"/>
      <c r="E26" s="70" t="s">
        <v>94</v>
      </c>
      <c r="F26" s="82"/>
      <c r="G26" s="15"/>
      <c r="H26" s="15"/>
      <c r="I26" s="15"/>
    </row>
    <row r="27" spans="1:9" x14ac:dyDescent="0.25">
      <c r="A27" s="15"/>
      <c r="B27" s="15" t="s">
        <v>78</v>
      </c>
      <c r="C27" s="31">
        <v>5346</v>
      </c>
      <c r="D27" s="31">
        <v>13263</v>
      </c>
      <c r="E27" s="72">
        <f t="shared" ref="E27:E29" si="2">AVERAGE(C27:D27)</f>
        <v>9304.5</v>
      </c>
      <c r="F27" s="74" t="s">
        <v>87</v>
      </c>
      <c r="G27" s="15"/>
      <c r="H27" s="15"/>
      <c r="I27" s="15"/>
    </row>
    <row r="28" spans="1:9" x14ac:dyDescent="0.25">
      <c r="A28" s="15"/>
      <c r="B28" s="15" t="s">
        <v>79</v>
      </c>
      <c r="C28" s="31">
        <v>1275</v>
      </c>
      <c r="D28" s="31">
        <v>4952</v>
      </c>
      <c r="E28" s="72">
        <f t="shared" si="2"/>
        <v>3113.5</v>
      </c>
      <c r="F28" s="74" t="s">
        <v>87</v>
      </c>
      <c r="G28" s="15"/>
      <c r="H28" s="15"/>
      <c r="I28" s="15"/>
    </row>
    <row r="29" spans="1:9" x14ac:dyDescent="0.25">
      <c r="A29" s="15"/>
      <c r="B29" s="15" t="s">
        <v>80</v>
      </c>
      <c r="C29" s="31">
        <v>201</v>
      </c>
      <c r="D29" s="31">
        <v>1084</v>
      </c>
      <c r="E29" s="72">
        <f t="shared" si="2"/>
        <v>642.5</v>
      </c>
      <c r="F29" s="74" t="s">
        <v>87</v>
      </c>
      <c r="G29" s="15"/>
      <c r="H29" s="15"/>
      <c r="I29" s="15"/>
    </row>
    <row r="30" spans="1:9" x14ac:dyDescent="0.25">
      <c r="A30" s="51" t="s">
        <v>114</v>
      </c>
      <c r="B30" s="51"/>
      <c r="C30" s="85"/>
      <c r="D30" s="85"/>
      <c r="E30" s="85"/>
      <c r="F30" s="88"/>
      <c r="G30" s="15"/>
      <c r="H30" s="15"/>
      <c r="I30" s="15"/>
    </row>
    <row r="31" spans="1:9" x14ac:dyDescent="0.25">
      <c r="A31" s="15"/>
      <c r="B31" s="15" t="s">
        <v>34</v>
      </c>
      <c r="C31" s="20" t="s">
        <v>35</v>
      </c>
      <c r="D31" s="20" t="s">
        <v>35</v>
      </c>
      <c r="E31" s="128" t="s">
        <v>35</v>
      </c>
      <c r="F31" s="128"/>
      <c r="G31" s="15"/>
      <c r="H31" s="15"/>
      <c r="I31" s="15"/>
    </row>
    <row r="32" spans="1:9" x14ac:dyDescent="0.25">
      <c r="A32" s="15"/>
      <c r="B32" s="15" t="s">
        <v>36</v>
      </c>
      <c r="C32" s="20">
        <v>3260</v>
      </c>
      <c r="D32" s="20">
        <v>10653</v>
      </c>
      <c r="E32" s="70">
        <f>SUM(C32:D32)</f>
        <v>13913</v>
      </c>
      <c r="F32" s="74" t="s">
        <v>86</v>
      </c>
      <c r="G32" s="15"/>
      <c r="H32" s="15"/>
      <c r="I32" s="15"/>
    </row>
    <row r="33" spans="1:9" x14ac:dyDescent="0.25">
      <c r="A33" s="51" t="s">
        <v>6</v>
      </c>
      <c r="B33" s="51"/>
      <c r="C33" s="85"/>
      <c r="D33" s="85"/>
      <c r="E33" s="85"/>
      <c r="F33" s="88"/>
      <c r="G33" s="15"/>
      <c r="H33" s="15"/>
      <c r="I33" s="15"/>
    </row>
    <row r="34" spans="1:9" x14ac:dyDescent="0.25">
      <c r="A34" s="15"/>
      <c r="B34" s="49" t="s">
        <v>20</v>
      </c>
      <c r="C34" s="48"/>
      <c r="D34" s="48"/>
      <c r="E34" s="80"/>
      <c r="F34" s="82"/>
      <c r="G34" s="15"/>
      <c r="H34" s="15"/>
      <c r="I34" s="15"/>
    </row>
    <row r="35" spans="1:9" x14ac:dyDescent="0.25">
      <c r="A35" s="15"/>
      <c r="B35" s="15" t="s">
        <v>13</v>
      </c>
      <c r="C35" s="20">
        <v>2477</v>
      </c>
      <c r="D35" s="20">
        <v>6650</v>
      </c>
      <c r="E35" s="70">
        <f>SUM(C35:D35)</f>
        <v>9127</v>
      </c>
      <c r="F35" s="74" t="s">
        <v>86</v>
      </c>
      <c r="G35" s="15"/>
      <c r="H35" s="15"/>
      <c r="I35" s="15"/>
    </row>
    <row r="36" spans="1:9" x14ac:dyDescent="0.25">
      <c r="A36" s="15"/>
      <c r="B36" s="15" t="s">
        <v>12</v>
      </c>
      <c r="C36" s="20">
        <v>2169</v>
      </c>
      <c r="D36" s="20">
        <v>4762</v>
      </c>
      <c r="E36" s="70">
        <f t="shared" ref="E36:E38" si="3">SUM(C36:D36)</f>
        <v>6931</v>
      </c>
      <c r="F36" s="74" t="s">
        <v>86</v>
      </c>
      <c r="G36" s="15"/>
      <c r="H36" s="15"/>
      <c r="I36" s="15"/>
    </row>
    <row r="37" spans="1:9" x14ac:dyDescent="0.25">
      <c r="A37" s="15"/>
      <c r="B37" s="15" t="s">
        <v>14</v>
      </c>
      <c r="C37" s="20">
        <v>93</v>
      </c>
      <c r="D37" s="20">
        <v>126</v>
      </c>
      <c r="E37" s="70">
        <f t="shared" si="3"/>
        <v>219</v>
      </c>
      <c r="F37" s="74" t="s">
        <v>86</v>
      </c>
      <c r="G37" s="15"/>
      <c r="H37" s="15"/>
      <c r="I37" s="15"/>
    </row>
    <row r="38" spans="1:9" x14ac:dyDescent="0.25">
      <c r="A38" s="15"/>
      <c r="B38" s="15" t="s">
        <v>15</v>
      </c>
      <c r="C38" s="20">
        <v>2083</v>
      </c>
      <c r="D38" s="20">
        <v>7761</v>
      </c>
      <c r="E38" s="70">
        <f t="shared" si="3"/>
        <v>9844</v>
      </c>
      <c r="F38" s="74" t="s">
        <v>86</v>
      </c>
      <c r="G38" s="15"/>
      <c r="H38" s="15"/>
      <c r="I38" s="15"/>
    </row>
    <row r="39" spans="1:9" x14ac:dyDescent="0.25">
      <c r="A39" s="15"/>
      <c r="B39" s="49" t="s">
        <v>70</v>
      </c>
      <c r="C39" s="48"/>
      <c r="D39" s="78"/>
      <c r="E39" s="70"/>
      <c r="F39" s="74"/>
      <c r="G39" s="15"/>
      <c r="H39" s="15"/>
      <c r="I39" s="15"/>
    </row>
    <row r="40" spans="1:9" x14ac:dyDescent="0.25">
      <c r="A40" s="15"/>
      <c r="B40" s="15" t="s">
        <v>30</v>
      </c>
      <c r="C40" s="20" t="s">
        <v>1</v>
      </c>
      <c r="D40" s="20" t="s">
        <v>65</v>
      </c>
      <c r="E40" s="70"/>
      <c r="F40" s="74"/>
      <c r="G40" s="15"/>
      <c r="H40" s="15"/>
      <c r="I40" s="15"/>
    </row>
    <row r="41" spans="1:9" x14ac:dyDescent="0.25">
      <c r="A41" s="15"/>
      <c r="B41" s="15" t="s">
        <v>8</v>
      </c>
      <c r="C41" s="20" t="s">
        <v>225</v>
      </c>
      <c r="D41" s="20" t="s">
        <v>217</v>
      </c>
      <c r="E41" s="70"/>
      <c r="F41" s="74"/>
      <c r="G41" s="15"/>
      <c r="H41" s="15"/>
      <c r="I41" s="15"/>
    </row>
    <row r="42" spans="1:9" x14ac:dyDescent="0.25">
      <c r="A42" s="15"/>
      <c r="B42" s="15" t="s">
        <v>9</v>
      </c>
      <c r="C42" s="20" t="s">
        <v>65</v>
      </c>
      <c r="D42" s="20" t="s">
        <v>155</v>
      </c>
      <c r="E42" s="70"/>
      <c r="F42" s="74"/>
      <c r="G42" s="15"/>
      <c r="H42" s="15"/>
      <c r="I42" s="15"/>
    </row>
    <row r="43" spans="1:9" x14ac:dyDescent="0.25">
      <c r="A43" s="15"/>
      <c r="B43" s="15" t="s">
        <v>10</v>
      </c>
      <c r="C43" s="20" t="s">
        <v>185</v>
      </c>
      <c r="D43" s="20" t="s">
        <v>117</v>
      </c>
      <c r="E43" s="70"/>
      <c r="F43" s="74"/>
      <c r="G43" s="15"/>
      <c r="I43" s="15"/>
    </row>
    <row r="44" spans="1:9" x14ac:dyDescent="0.25">
      <c r="A44" s="15"/>
      <c r="B44" s="15" t="s">
        <v>11</v>
      </c>
      <c r="C44" s="20" t="s">
        <v>67</v>
      </c>
      <c r="D44" s="20" t="s">
        <v>231</v>
      </c>
      <c r="E44" s="70"/>
      <c r="F44" s="74"/>
      <c r="G44" s="15"/>
      <c r="H44" s="15"/>
      <c r="I44" s="15"/>
    </row>
    <row r="45" spans="1:9" x14ac:dyDescent="0.25">
      <c r="A45" s="15"/>
      <c r="B45" s="49" t="s">
        <v>69</v>
      </c>
      <c r="C45" s="48"/>
      <c r="D45" s="48"/>
      <c r="E45" s="70" t="s">
        <v>61</v>
      </c>
      <c r="F45" s="82"/>
      <c r="G45" s="15"/>
      <c r="H45" s="15"/>
      <c r="I45" s="15"/>
    </row>
    <row r="46" spans="1:9" x14ac:dyDescent="0.25">
      <c r="A46" s="15"/>
      <c r="B46" s="15" t="s">
        <v>30</v>
      </c>
      <c r="C46" s="20" t="s">
        <v>143</v>
      </c>
      <c r="D46" s="20" t="s">
        <v>143</v>
      </c>
      <c r="E46" s="80"/>
      <c r="F46" s="82"/>
      <c r="G46" s="15"/>
      <c r="H46" s="15"/>
      <c r="I46" s="15"/>
    </row>
    <row r="47" spans="1:9" x14ac:dyDescent="0.25">
      <c r="A47" s="15"/>
      <c r="B47" s="15" t="s">
        <v>8</v>
      </c>
      <c r="C47" s="20" t="s">
        <v>92</v>
      </c>
      <c r="D47" s="20" t="s">
        <v>181</v>
      </c>
      <c r="E47" s="80"/>
      <c r="F47" s="82"/>
      <c r="G47" s="15"/>
      <c r="H47" s="15"/>
      <c r="I47" s="15"/>
    </row>
    <row r="48" spans="1:9" x14ac:dyDescent="0.25">
      <c r="A48" s="15"/>
      <c r="B48" s="15" t="s">
        <v>9</v>
      </c>
      <c r="C48" s="20" t="s">
        <v>62</v>
      </c>
      <c r="D48" s="20" t="s">
        <v>92</v>
      </c>
      <c r="E48" s="80"/>
      <c r="F48" s="82"/>
      <c r="G48" s="15"/>
      <c r="H48" s="15"/>
      <c r="I48" s="15"/>
    </row>
    <row r="49" spans="1:9" x14ac:dyDescent="0.25">
      <c r="A49" s="51" t="s">
        <v>144</v>
      </c>
      <c r="B49" s="51"/>
      <c r="C49" s="77"/>
      <c r="D49" s="85"/>
      <c r="E49" s="85"/>
      <c r="F49" s="88"/>
      <c r="G49" s="15"/>
      <c r="H49" s="15"/>
      <c r="I49" s="15"/>
    </row>
    <row r="50" spans="1:9" x14ac:dyDescent="0.25">
      <c r="A50" s="15"/>
      <c r="B50" s="49" t="s">
        <v>149</v>
      </c>
      <c r="C50" s="78"/>
      <c r="D50" s="48"/>
      <c r="E50" s="80"/>
      <c r="F50" s="82"/>
      <c r="G50" s="15"/>
      <c r="H50" s="15"/>
      <c r="I50" s="15"/>
    </row>
    <row r="51" spans="1:9" x14ac:dyDescent="0.25">
      <c r="A51" s="15"/>
      <c r="B51" s="15" t="s">
        <v>30</v>
      </c>
      <c r="C51" s="20" t="s">
        <v>150</v>
      </c>
      <c r="D51" s="20" t="s">
        <v>95</v>
      </c>
      <c r="E51" s="80"/>
      <c r="F51" s="82"/>
      <c r="G51" s="15"/>
      <c r="H51" s="15"/>
      <c r="I51" s="15"/>
    </row>
    <row r="52" spans="1:9" x14ac:dyDescent="0.25">
      <c r="A52" s="15"/>
      <c r="B52" s="15" t="s">
        <v>8</v>
      </c>
      <c r="C52" s="20" t="s">
        <v>152</v>
      </c>
      <c r="D52" s="20" t="s">
        <v>235</v>
      </c>
      <c r="E52" s="80"/>
      <c r="F52" s="82"/>
    </row>
    <row r="53" spans="1:9" x14ac:dyDescent="0.25">
      <c r="A53" s="15"/>
      <c r="B53" s="15" t="s">
        <v>9</v>
      </c>
      <c r="C53" s="20" t="s">
        <v>173</v>
      </c>
      <c r="D53" s="20" t="s">
        <v>207</v>
      </c>
      <c r="E53" s="80"/>
      <c r="F53" s="82"/>
    </row>
    <row r="54" spans="1:9" x14ac:dyDescent="0.25">
      <c r="A54" s="15"/>
      <c r="B54" s="15" t="s">
        <v>10</v>
      </c>
      <c r="C54" s="20" t="s">
        <v>165</v>
      </c>
      <c r="D54" s="20" t="s">
        <v>236</v>
      </c>
      <c r="E54" s="80"/>
      <c r="F54" s="82"/>
    </row>
    <row r="55" spans="1:9" x14ac:dyDescent="0.25">
      <c r="A55" s="15"/>
      <c r="B55" s="15" t="s">
        <v>11</v>
      </c>
      <c r="C55" s="20" t="s">
        <v>174</v>
      </c>
      <c r="D55" s="20" t="s">
        <v>215</v>
      </c>
      <c r="E55" s="80"/>
      <c r="F55" s="82"/>
    </row>
    <row r="56" spans="1:9" x14ac:dyDescent="0.25">
      <c r="A56" s="15"/>
      <c r="C56" s="86"/>
      <c r="D56" s="71"/>
    </row>
    <row r="57" spans="1:9" x14ac:dyDescent="0.25">
      <c r="A57" s="15"/>
    </row>
    <row r="58" spans="1:9" x14ac:dyDescent="0.25">
      <c r="A58" s="15"/>
    </row>
    <row r="59" spans="1:9" x14ac:dyDescent="0.25">
      <c r="A59" s="15"/>
    </row>
    <row r="60" spans="1:9" x14ac:dyDescent="0.25">
      <c r="A60" s="15"/>
    </row>
    <row r="61" spans="1:9" x14ac:dyDescent="0.25">
      <c r="A61" s="15"/>
    </row>
    <row r="62" spans="1:9" x14ac:dyDescent="0.25">
      <c r="A62" s="15"/>
    </row>
  </sheetData>
  <mergeCells count="4">
    <mergeCell ref="A1:B1"/>
    <mergeCell ref="E1:F1"/>
    <mergeCell ref="E19:F19"/>
    <mergeCell ref="E31:F31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FFB7CE-24FD-4AFC-8255-17933D3BAECD}">
  <dimension ref="A1:W62"/>
  <sheetViews>
    <sheetView tabSelected="1" workbookViewId="0">
      <pane ySplit="1" topLeftCell="A2" activePane="bottomLeft" state="frozen"/>
      <selection pane="bottomLeft" activeCell="R23" sqref="R23"/>
    </sheetView>
  </sheetViews>
  <sheetFormatPr defaultRowHeight="15" x14ac:dyDescent="0.25"/>
  <cols>
    <col min="1" max="1" width="5.28515625" customWidth="1"/>
    <col min="2" max="2" width="29.140625" customWidth="1"/>
    <col min="3" max="3" width="32.28515625" style="1" customWidth="1"/>
    <col min="4" max="4" width="24.85546875" style="20" customWidth="1"/>
    <col min="5" max="5" width="10.42578125" style="62" customWidth="1"/>
    <col min="6" max="6" width="7.42578125" customWidth="1"/>
  </cols>
  <sheetData>
    <row r="1" spans="1:23" x14ac:dyDescent="0.25">
      <c r="A1" s="123" t="s">
        <v>4</v>
      </c>
      <c r="B1" s="123"/>
      <c r="C1" s="14" t="s">
        <v>0</v>
      </c>
      <c r="D1" s="14" t="s">
        <v>1</v>
      </c>
      <c r="E1" s="124" t="s">
        <v>2</v>
      </c>
      <c r="F1" s="124"/>
      <c r="G1" s="15"/>
      <c r="H1" s="15"/>
      <c r="I1" s="15"/>
    </row>
    <row r="2" spans="1:23" x14ac:dyDescent="0.25">
      <c r="A2" s="51" t="s">
        <v>3</v>
      </c>
      <c r="B2" s="51"/>
      <c r="C2" s="77"/>
      <c r="D2" s="77"/>
      <c r="E2" s="60"/>
      <c r="F2" s="51"/>
      <c r="G2" s="15"/>
      <c r="H2" s="15"/>
      <c r="I2" s="15"/>
    </row>
    <row r="3" spans="1:23" x14ac:dyDescent="0.25">
      <c r="A3" s="15"/>
      <c r="B3" s="15" t="s">
        <v>53</v>
      </c>
      <c r="C3" s="31">
        <v>3399</v>
      </c>
      <c r="D3" s="31">
        <v>19719</v>
      </c>
      <c r="E3" s="98">
        <f>SUM(C3:D3)</f>
        <v>23118</v>
      </c>
      <c r="F3" s="99" t="s">
        <v>86</v>
      </c>
      <c r="G3" s="15"/>
      <c r="H3" s="15"/>
      <c r="I3" s="15"/>
    </row>
    <row r="4" spans="1:23" x14ac:dyDescent="0.25">
      <c r="A4" s="15"/>
      <c r="B4" s="15" t="s">
        <v>22</v>
      </c>
      <c r="C4" s="31">
        <v>2300</v>
      </c>
      <c r="D4" s="31">
        <v>9719</v>
      </c>
      <c r="E4" s="98">
        <f>SUM(C4:D4)</f>
        <v>12019</v>
      </c>
      <c r="F4" s="99" t="s">
        <v>86</v>
      </c>
      <c r="G4" s="15"/>
      <c r="H4" s="15"/>
      <c r="I4" s="15"/>
    </row>
    <row r="5" spans="1:23" x14ac:dyDescent="0.25">
      <c r="A5" s="15"/>
      <c r="B5" s="15" t="s">
        <v>24</v>
      </c>
      <c r="C5" s="22">
        <v>0.64300000000000002</v>
      </c>
      <c r="D5" s="22">
        <v>0.438</v>
      </c>
      <c r="E5" s="101">
        <f t="shared" ref="E5:E6" si="0">AVERAGE(C5:D5)</f>
        <v>0.54049999999999998</v>
      </c>
      <c r="F5" s="99" t="s">
        <v>87</v>
      </c>
      <c r="G5" s="15"/>
      <c r="H5" s="15"/>
      <c r="I5" s="15"/>
    </row>
    <row r="6" spans="1:23" x14ac:dyDescent="0.25">
      <c r="A6" s="15"/>
      <c r="B6" s="15" t="s">
        <v>25</v>
      </c>
      <c r="C6" s="22">
        <v>0.35699999999999998</v>
      </c>
      <c r="D6" s="22">
        <v>0.56200000000000006</v>
      </c>
      <c r="E6" s="101">
        <f t="shared" si="0"/>
        <v>0.45950000000000002</v>
      </c>
      <c r="F6" s="99" t="s">
        <v>87</v>
      </c>
      <c r="G6" s="44"/>
      <c r="H6" s="15"/>
      <c r="I6" s="15"/>
    </row>
    <row r="7" spans="1:23" x14ac:dyDescent="0.25">
      <c r="A7" s="15"/>
      <c r="B7" s="15" t="s">
        <v>23</v>
      </c>
      <c r="C7" s="31">
        <v>17839</v>
      </c>
      <c r="D7" s="31">
        <v>68118</v>
      </c>
      <c r="E7" s="98">
        <f>SUM(C7:D7)</f>
        <v>85957</v>
      </c>
      <c r="F7" s="99" t="s">
        <v>86</v>
      </c>
      <c r="G7" s="15"/>
      <c r="H7" s="15"/>
      <c r="I7" s="15"/>
    </row>
    <row r="8" spans="1:23" x14ac:dyDescent="0.25">
      <c r="A8" s="15"/>
      <c r="B8" s="15" t="s">
        <v>17</v>
      </c>
      <c r="C8" s="20">
        <v>5.25</v>
      </c>
      <c r="D8" s="20">
        <v>3.45</v>
      </c>
      <c r="E8" s="103">
        <f>AVERAGE(C8:D8)</f>
        <v>4.3499999999999996</v>
      </c>
      <c r="F8" s="99" t="s">
        <v>87</v>
      </c>
      <c r="G8" s="15"/>
      <c r="H8" s="15"/>
      <c r="I8" s="15"/>
    </row>
    <row r="9" spans="1:23" x14ac:dyDescent="0.25">
      <c r="A9" s="15"/>
      <c r="B9" s="15" t="s">
        <v>18</v>
      </c>
      <c r="C9" s="32" t="s">
        <v>338</v>
      </c>
      <c r="D9" s="32" t="s">
        <v>344</v>
      </c>
      <c r="E9" s="105" t="s">
        <v>345</v>
      </c>
      <c r="F9" s="106" t="s">
        <v>87</v>
      </c>
      <c r="G9" s="15">
        <f>(((8*60)+13))</f>
        <v>493</v>
      </c>
      <c r="H9" s="15"/>
      <c r="I9" s="15"/>
    </row>
    <row r="10" spans="1:23" x14ac:dyDescent="0.25">
      <c r="A10" s="15"/>
      <c r="B10" s="15" t="s">
        <v>16</v>
      </c>
      <c r="C10" s="22">
        <v>0.60840000000000005</v>
      </c>
      <c r="D10" s="22">
        <v>0.22320000000000001</v>
      </c>
      <c r="E10" s="101">
        <f t="shared" ref="E10" si="1">AVERAGE(C10:D10)</f>
        <v>0.41580000000000006</v>
      </c>
      <c r="F10" s="99" t="s">
        <v>87</v>
      </c>
      <c r="G10" s="15">
        <f>(G9/2)/60</f>
        <v>4.1083333333333334</v>
      </c>
      <c r="H10" s="15"/>
      <c r="I10" s="15"/>
    </row>
    <row r="11" spans="1:23" x14ac:dyDescent="0.25">
      <c r="A11" s="15"/>
      <c r="B11" s="15" t="s">
        <v>40</v>
      </c>
      <c r="C11" s="20" t="s">
        <v>37</v>
      </c>
      <c r="D11" s="20" t="s">
        <v>37</v>
      </c>
      <c r="E11" s="107" t="s">
        <v>37</v>
      </c>
      <c r="F11" s="99"/>
      <c r="G11" s="15">
        <f>60*0.10833</f>
        <v>6.4997999999999996</v>
      </c>
      <c r="H11" s="15"/>
      <c r="I11" s="15"/>
    </row>
    <row r="12" spans="1:23" x14ac:dyDescent="0.25">
      <c r="A12" s="15"/>
      <c r="B12" s="15" t="s">
        <v>8</v>
      </c>
      <c r="C12" s="20" t="s">
        <v>132</v>
      </c>
      <c r="D12" s="20" t="s">
        <v>54</v>
      </c>
      <c r="E12" s="107"/>
      <c r="F12" s="99"/>
      <c r="G12" s="15"/>
      <c r="H12" s="15"/>
      <c r="I12" s="15"/>
      <c r="W12" t="s">
        <v>102</v>
      </c>
    </row>
    <row r="13" spans="1:23" x14ac:dyDescent="0.25">
      <c r="A13" s="15"/>
      <c r="B13" s="15" t="s">
        <v>9</v>
      </c>
      <c r="C13" s="20" t="s">
        <v>54</v>
      </c>
      <c r="D13" s="20" t="s">
        <v>124</v>
      </c>
      <c r="E13" s="107"/>
      <c r="F13" s="99"/>
      <c r="G13" s="15"/>
    </row>
    <row r="14" spans="1:23" x14ac:dyDescent="0.25">
      <c r="A14" s="15"/>
      <c r="B14" s="15" t="s">
        <v>41</v>
      </c>
      <c r="C14" s="20" t="s">
        <v>56</v>
      </c>
      <c r="D14" s="20" t="s">
        <v>56</v>
      </c>
      <c r="E14" s="107" t="s">
        <v>56</v>
      </c>
      <c r="F14" s="99"/>
      <c r="G14" s="15"/>
    </row>
    <row r="15" spans="1:23" x14ac:dyDescent="0.25">
      <c r="A15" s="15"/>
      <c r="B15" s="15" t="s">
        <v>8</v>
      </c>
      <c r="C15" s="20" t="s">
        <v>132</v>
      </c>
      <c r="D15" s="20" t="s">
        <v>132</v>
      </c>
      <c r="E15" s="107"/>
      <c r="F15" s="99"/>
      <c r="G15" s="15"/>
    </row>
    <row r="16" spans="1:23" x14ac:dyDescent="0.25">
      <c r="A16" s="15"/>
      <c r="B16" s="15" t="s">
        <v>9</v>
      </c>
      <c r="C16" s="20" t="s">
        <v>60</v>
      </c>
      <c r="D16" s="20" t="s">
        <v>57</v>
      </c>
      <c r="E16" s="107"/>
      <c r="F16" s="99"/>
      <c r="G16" s="15"/>
      <c r="H16" s="41"/>
      <c r="I16" s="41"/>
    </row>
    <row r="17" spans="1:9" x14ac:dyDescent="0.25">
      <c r="A17" s="15"/>
      <c r="B17" s="15" t="s">
        <v>10</v>
      </c>
      <c r="C17" s="20" t="s">
        <v>110</v>
      </c>
      <c r="D17" s="20" t="s">
        <v>125</v>
      </c>
      <c r="E17" s="107"/>
      <c r="F17" s="99"/>
      <c r="G17" s="15"/>
      <c r="H17" s="42"/>
      <c r="I17" s="42"/>
    </row>
    <row r="18" spans="1:9" x14ac:dyDescent="0.25">
      <c r="A18" s="15"/>
      <c r="B18" s="15" t="s">
        <v>11</v>
      </c>
      <c r="C18" s="20" t="s">
        <v>147</v>
      </c>
      <c r="D18" s="20" t="s">
        <v>59</v>
      </c>
      <c r="E18" s="107"/>
      <c r="F18" s="99"/>
      <c r="G18" s="15"/>
      <c r="H18" s="42"/>
      <c r="I18" s="42"/>
    </row>
    <row r="19" spans="1:9" x14ac:dyDescent="0.25">
      <c r="A19" s="15"/>
      <c r="B19" s="15" t="s">
        <v>27</v>
      </c>
      <c r="C19" s="20" t="s">
        <v>52</v>
      </c>
      <c r="D19" s="20" t="s">
        <v>52</v>
      </c>
      <c r="E19" s="125" t="s">
        <v>52</v>
      </c>
      <c r="F19" s="125"/>
      <c r="G19" s="15"/>
      <c r="H19" s="42"/>
      <c r="I19" s="42"/>
    </row>
    <row r="20" spans="1:9" x14ac:dyDescent="0.25">
      <c r="A20" s="15"/>
      <c r="B20" s="15" t="s">
        <v>28</v>
      </c>
      <c r="C20" s="20" t="s">
        <v>29</v>
      </c>
      <c r="D20" s="20" t="s">
        <v>29</v>
      </c>
      <c r="E20" s="106"/>
      <c r="F20" s="106"/>
      <c r="G20" s="15"/>
      <c r="H20" s="42"/>
      <c r="I20" s="42"/>
    </row>
    <row r="21" spans="1:9" x14ac:dyDescent="0.25">
      <c r="A21" s="15"/>
      <c r="B21" s="15" t="s">
        <v>98</v>
      </c>
      <c r="C21" s="22">
        <v>0.65400000000000003</v>
      </c>
      <c r="D21" s="22">
        <v>0.53200000000000003</v>
      </c>
      <c r="E21" s="108">
        <f>SUM(C21:D21)/2</f>
        <v>0.59299999999999997</v>
      </c>
      <c r="F21" s="99"/>
      <c r="G21" s="15"/>
      <c r="H21" s="42"/>
      <c r="I21" s="42"/>
    </row>
    <row r="22" spans="1:9" x14ac:dyDescent="0.25">
      <c r="A22" s="15"/>
      <c r="B22" s="15" t="s">
        <v>99</v>
      </c>
      <c r="C22" s="22">
        <v>0.2051</v>
      </c>
      <c r="D22" s="22">
        <v>0.3</v>
      </c>
      <c r="E22" s="109"/>
      <c r="F22" s="99"/>
      <c r="G22" s="15"/>
      <c r="H22" s="42"/>
      <c r="I22" s="42"/>
    </row>
    <row r="23" spans="1:9" x14ac:dyDescent="0.25">
      <c r="A23" s="15"/>
      <c r="B23" s="15" t="s">
        <v>45</v>
      </c>
      <c r="C23" s="22" t="s">
        <v>46</v>
      </c>
      <c r="D23" s="22" t="s">
        <v>46</v>
      </c>
      <c r="E23" s="107" t="s">
        <v>46</v>
      </c>
      <c r="F23" s="99"/>
      <c r="G23" s="15"/>
      <c r="H23" s="42"/>
      <c r="I23" s="42"/>
    </row>
    <row r="24" spans="1:9" x14ac:dyDescent="0.25">
      <c r="A24" s="15"/>
      <c r="B24" s="15" t="s">
        <v>81</v>
      </c>
      <c r="C24" s="22">
        <v>0.55720000000000003</v>
      </c>
      <c r="D24" s="22">
        <v>0.45290000000000002</v>
      </c>
      <c r="E24" s="101">
        <f>AVERAGE(C24:D24)</f>
        <v>0.50505</v>
      </c>
      <c r="F24" s="99" t="s">
        <v>87</v>
      </c>
      <c r="G24" s="15"/>
      <c r="H24" s="42"/>
      <c r="I24" s="42"/>
    </row>
    <row r="25" spans="1:9" x14ac:dyDescent="0.25">
      <c r="A25" s="51" t="s">
        <v>148</v>
      </c>
      <c r="B25" s="51"/>
      <c r="C25" s="75"/>
      <c r="D25" s="75"/>
      <c r="E25" s="110"/>
      <c r="F25" s="111"/>
      <c r="G25" s="15"/>
      <c r="H25" s="15"/>
      <c r="I25" s="15"/>
    </row>
    <row r="26" spans="1:9" x14ac:dyDescent="0.25">
      <c r="A26" s="15"/>
      <c r="B26" s="49" t="s">
        <v>108</v>
      </c>
      <c r="C26" s="76"/>
      <c r="D26" s="76"/>
      <c r="E26" s="107" t="s">
        <v>94</v>
      </c>
      <c r="F26" s="99"/>
      <c r="G26" s="15"/>
      <c r="H26" s="15"/>
      <c r="I26" s="15"/>
    </row>
    <row r="27" spans="1:9" x14ac:dyDescent="0.25">
      <c r="A27" s="15"/>
      <c r="B27" s="15" t="s">
        <v>78</v>
      </c>
      <c r="C27" s="31">
        <v>2633</v>
      </c>
      <c r="D27" s="31">
        <v>14029</v>
      </c>
      <c r="E27" s="109">
        <f t="shared" ref="E27:E29" si="2">AVERAGE(C27:D27)</f>
        <v>8331</v>
      </c>
      <c r="F27" s="99" t="s">
        <v>87</v>
      </c>
      <c r="G27" s="15"/>
      <c r="H27" s="15"/>
      <c r="I27" s="15"/>
    </row>
    <row r="28" spans="1:9" x14ac:dyDescent="0.25">
      <c r="A28" s="15"/>
      <c r="B28" s="15" t="s">
        <v>79</v>
      </c>
      <c r="C28" s="31">
        <v>752</v>
      </c>
      <c r="D28" s="31">
        <v>5514</v>
      </c>
      <c r="E28" s="109">
        <f t="shared" si="2"/>
        <v>3133</v>
      </c>
      <c r="F28" s="99" t="s">
        <v>87</v>
      </c>
      <c r="G28" s="15"/>
      <c r="H28" s="15"/>
      <c r="I28" s="15"/>
    </row>
    <row r="29" spans="1:9" x14ac:dyDescent="0.25">
      <c r="A29" s="15"/>
      <c r="B29" s="15" t="s">
        <v>80</v>
      </c>
      <c r="C29" s="31">
        <v>14</v>
      </c>
      <c r="D29" s="31">
        <v>176</v>
      </c>
      <c r="E29" s="109">
        <f t="shared" si="2"/>
        <v>95</v>
      </c>
      <c r="F29" s="99" t="s">
        <v>87</v>
      </c>
      <c r="G29" s="15"/>
      <c r="H29" s="15"/>
      <c r="I29" s="15"/>
    </row>
    <row r="30" spans="1:9" x14ac:dyDescent="0.25">
      <c r="A30" s="51" t="s">
        <v>114</v>
      </c>
      <c r="B30" s="51"/>
      <c r="C30" s="77"/>
      <c r="D30" s="77"/>
      <c r="E30" s="113"/>
      <c r="F30" s="111"/>
      <c r="G30" s="15"/>
      <c r="H30" s="15"/>
      <c r="I30" s="15"/>
    </row>
    <row r="31" spans="1:9" x14ac:dyDescent="0.25">
      <c r="A31" s="15"/>
      <c r="B31" s="15" t="s">
        <v>34</v>
      </c>
      <c r="C31" s="20" t="s">
        <v>35</v>
      </c>
      <c r="D31" s="20" t="s">
        <v>35</v>
      </c>
      <c r="E31" s="126" t="s">
        <v>35</v>
      </c>
      <c r="F31" s="126"/>
      <c r="G31" s="15"/>
      <c r="H31" s="15"/>
      <c r="I31" s="15"/>
    </row>
    <row r="32" spans="1:9" x14ac:dyDescent="0.25">
      <c r="A32" s="15"/>
      <c r="B32" s="15" t="s">
        <v>36</v>
      </c>
      <c r="C32" s="20">
        <v>2193</v>
      </c>
      <c r="D32" s="20">
        <v>12414</v>
      </c>
      <c r="E32" s="107">
        <f>SUM(C32:D32)</f>
        <v>14607</v>
      </c>
      <c r="F32" s="99" t="s">
        <v>86</v>
      </c>
      <c r="G32" s="15"/>
      <c r="H32" s="15"/>
      <c r="I32" s="15"/>
    </row>
    <row r="33" spans="1:9" x14ac:dyDescent="0.25">
      <c r="A33" s="51" t="s">
        <v>6</v>
      </c>
      <c r="B33" s="51"/>
      <c r="C33" s="77"/>
      <c r="D33" s="77"/>
      <c r="E33" s="113"/>
      <c r="F33" s="111"/>
      <c r="G33" s="15"/>
      <c r="H33" s="15"/>
      <c r="I33" s="15"/>
    </row>
    <row r="34" spans="1:9" x14ac:dyDescent="0.25">
      <c r="A34" s="15"/>
      <c r="B34" s="49" t="s">
        <v>20</v>
      </c>
      <c r="C34" s="78"/>
      <c r="D34" s="78"/>
      <c r="E34" s="107" t="s">
        <v>158</v>
      </c>
      <c r="F34" s="99"/>
      <c r="G34" s="15"/>
      <c r="H34" s="15"/>
      <c r="I34" s="15"/>
    </row>
    <row r="35" spans="1:9" x14ac:dyDescent="0.25">
      <c r="A35" s="15"/>
      <c r="B35" s="15" t="s">
        <v>13</v>
      </c>
      <c r="C35" s="20">
        <v>682</v>
      </c>
      <c r="D35" s="20">
        <v>5336</v>
      </c>
      <c r="E35" s="107">
        <f>SUM(C35:D35)</f>
        <v>6018</v>
      </c>
      <c r="F35" s="99" t="s">
        <v>86</v>
      </c>
      <c r="G35" s="15"/>
      <c r="H35" s="15"/>
      <c r="I35" s="15"/>
    </row>
    <row r="36" spans="1:9" x14ac:dyDescent="0.25">
      <c r="A36" s="15"/>
      <c r="B36" s="15" t="s">
        <v>12</v>
      </c>
      <c r="C36" s="14">
        <v>1399</v>
      </c>
      <c r="D36" s="14">
        <v>7734</v>
      </c>
      <c r="E36" s="107">
        <f t="shared" ref="E36:E38" si="3">SUM(C36:D36)</f>
        <v>9133</v>
      </c>
      <c r="F36" s="99" t="s">
        <v>86</v>
      </c>
      <c r="G36" s="15"/>
      <c r="H36" s="15"/>
      <c r="I36" s="15"/>
    </row>
    <row r="37" spans="1:9" x14ac:dyDescent="0.25">
      <c r="A37" s="15"/>
      <c r="B37" s="15" t="s">
        <v>14</v>
      </c>
      <c r="C37" s="20">
        <v>3</v>
      </c>
      <c r="D37" s="20">
        <v>136</v>
      </c>
      <c r="E37" s="107">
        <f t="shared" si="3"/>
        <v>139</v>
      </c>
      <c r="F37" s="99" t="s">
        <v>86</v>
      </c>
      <c r="G37" s="15"/>
      <c r="H37" s="15"/>
      <c r="I37" s="15"/>
    </row>
    <row r="38" spans="1:9" x14ac:dyDescent="0.25">
      <c r="A38" s="15"/>
      <c r="B38" s="15" t="s">
        <v>15</v>
      </c>
      <c r="C38" s="20">
        <v>1315</v>
      </c>
      <c r="D38" s="20">
        <v>6513</v>
      </c>
      <c r="E38" s="107">
        <f t="shared" si="3"/>
        <v>7828</v>
      </c>
      <c r="F38" s="99" t="s">
        <v>86</v>
      </c>
      <c r="G38" s="15"/>
      <c r="H38" s="15"/>
      <c r="I38" s="15"/>
    </row>
    <row r="39" spans="1:9" x14ac:dyDescent="0.25">
      <c r="A39" s="15"/>
      <c r="B39" s="49" t="s">
        <v>70</v>
      </c>
      <c r="C39" s="78"/>
      <c r="D39" s="78"/>
      <c r="E39" s="107"/>
      <c r="F39" s="99"/>
      <c r="G39" s="15"/>
      <c r="H39" s="15"/>
      <c r="I39" s="15"/>
    </row>
    <row r="40" spans="1:9" x14ac:dyDescent="0.25">
      <c r="A40" s="15"/>
      <c r="B40" s="15" t="s">
        <v>30</v>
      </c>
      <c r="C40" s="20" t="s">
        <v>225</v>
      </c>
      <c r="D40" s="20" t="s">
        <v>117</v>
      </c>
      <c r="E40" s="107"/>
      <c r="F40" s="99"/>
      <c r="G40" s="15"/>
      <c r="H40" s="15"/>
      <c r="I40" s="15"/>
    </row>
    <row r="41" spans="1:9" x14ac:dyDescent="0.25">
      <c r="A41" s="15"/>
      <c r="B41" s="15" t="s">
        <v>8</v>
      </c>
      <c r="C41" s="20" t="s">
        <v>1</v>
      </c>
      <c r="D41" s="20" t="s">
        <v>312</v>
      </c>
      <c r="E41" s="107"/>
      <c r="F41" s="99"/>
      <c r="G41" s="15"/>
      <c r="H41" s="15"/>
      <c r="I41" s="15"/>
    </row>
    <row r="42" spans="1:9" x14ac:dyDescent="0.25">
      <c r="A42" s="15"/>
      <c r="B42" s="15" t="s">
        <v>9</v>
      </c>
      <c r="C42" s="20" t="s">
        <v>339</v>
      </c>
      <c r="D42" s="20" t="s">
        <v>289</v>
      </c>
      <c r="E42" s="107"/>
      <c r="F42" s="99"/>
      <c r="G42" s="15"/>
      <c r="H42" s="15"/>
      <c r="I42" s="15"/>
    </row>
    <row r="43" spans="1:9" x14ac:dyDescent="0.25">
      <c r="A43" s="15"/>
      <c r="B43" s="15" t="s">
        <v>10</v>
      </c>
      <c r="C43" s="20" t="s">
        <v>250</v>
      </c>
      <c r="D43" s="20" t="s">
        <v>321</v>
      </c>
      <c r="E43" s="107"/>
      <c r="F43" s="99"/>
      <c r="G43" s="15"/>
      <c r="I43" s="15"/>
    </row>
    <row r="44" spans="1:9" x14ac:dyDescent="0.25">
      <c r="A44" s="15"/>
      <c r="B44" s="15" t="s">
        <v>11</v>
      </c>
      <c r="C44" s="20" t="s">
        <v>336</v>
      </c>
      <c r="D44" s="20" t="s">
        <v>297</v>
      </c>
      <c r="E44" s="107"/>
      <c r="F44" s="99"/>
      <c r="G44" s="15"/>
      <c r="H44" s="15"/>
      <c r="I44" s="15"/>
    </row>
    <row r="45" spans="1:9" x14ac:dyDescent="0.25">
      <c r="A45" s="15"/>
      <c r="B45" s="49" t="s">
        <v>69</v>
      </c>
      <c r="C45" s="78"/>
      <c r="D45" s="78"/>
      <c r="E45" s="107" t="s">
        <v>61</v>
      </c>
      <c r="F45" s="99"/>
      <c r="G45" s="15"/>
      <c r="H45" s="15"/>
      <c r="I45" s="15"/>
    </row>
    <row r="46" spans="1:9" x14ac:dyDescent="0.25">
      <c r="A46" s="15"/>
      <c r="B46" s="15" t="s">
        <v>30</v>
      </c>
      <c r="C46" s="20" t="s">
        <v>61</v>
      </c>
      <c r="D46" s="20" t="s">
        <v>61</v>
      </c>
      <c r="E46" s="107"/>
      <c r="F46" s="99"/>
      <c r="G46" s="15"/>
      <c r="H46" s="15"/>
      <c r="I46" s="15"/>
    </row>
    <row r="47" spans="1:9" x14ac:dyDescent="0.25">
      <c r="A47" s="15"/>
      <c r="B47" s="15" t="s">
        <v>8</v>
      </c>
      <c r="C47" s="20" t="s">
        <v>62</v>
      </c>
      <c r="D47" s="20" t="s">
        <v>181</v>
      </c>
      <c r="E47" s="107"/>
      <c r="F47" s="99"/>
      <c r="G47" s="15"/>
      <c r="H47" s="15"/>
      <c r="I47" s="15"/>
    </row>
    <row r="48" spans="1:9" x14ac:dyDescent="0.25">
      <c r="A48" s="15"/>
      <c r="B48" s="15" t="s">
        <v>9</v>
      </c>
      <c r="C48" s="20" t="s">
        <v>62</v>
      </c>
      <c r="D48" s="20" t="s">
        <v>243</v>
      </c>
      <c r="E48" s="107"/>
      <c r="F48" s="99"/>
      <c r="G48" s="15"/>
      <c r="H48" s="15"/>
      <c r="I48" s="15"/>
    </row>
    <row r="49" spans="1:9" x14ac:dyDescent="0.25">
      <c r="A49" s="51" t="s">
        <v>144</v>
      </c>
      <c r="B49" s="51"/>
      <c r="C49" s="77"/>
      <c r="D49" s="77"/>
      <c r="E49" s="113"/>
      <c r="F49" s="111"/>
      <c r="G49" s="15"/>
      <c r="H49" s="15"/>
      <c r="I49" s="15"/>
    </row>
    <row r="50" spans="1:9" x14ac:dyDescent="0.25">
      <c r="A50" s="15"/>
      <c r="B50" s="49" t="s">
        <v>149</v>
      </c>
      <c r="C50" s="78"/>
      <c r="D50" s="78"/>
      <c r="E50" s="107"/>
      <c r="F50" s="99"/>
      <c r="G50" s="15"/>
      <c r="H50" s="15"/>
      <c r="I50" s="15"/>
    </row>
    <row r="51" spans="1:9" x14ac:dyDescent="0.25">
      <c r="A51" s="15"/>
      <c r="B51" s="15" t="s">
        <v>30</v>
      </c>
      <c r="C51" s="23" t="s">
        <v>323</v>
      </c>
      <c r="D51" s="20" t="s">
        <v>95</v>
      </c>
      <c r="E51" s="106"/>
      <c r="F51" s="99"/>
      <c r="G51" s="15"/>
      <c r="H51" s="15"/>
      <c r="I51" s="15"/>
    </row>
    <row r="52" spans="1:9" x14ac:dyDescent="0.25">
      <c r="A52" s="15"/>
      <c r="B52" s="15" t="s">
        <v>8</v>
      </c>
      <c r="C52" s="20" t="s">
        <v>165</v>
      </c>
      <c r="D52" s="20" t="s">
        <v>206</v>
      </c>
      <c r="E52" s="107"/>
      <c r="F52" s="99"/>
    </row>
    <row r="53" spans="1:9" x14ac:dyDescent="0.25">
      <c r="A53" s="15"/>
      <c r="B53" s="15" t="s">
        <v>9</v>
      </c>
      <c r="C53" s="20" t="s">
        <v>340</v>
      </c>
      <c r="D53" s="20" t="s">
        <v>207</v>
      </c>
      <c r="E53" s="106"/>
      <c r="F53" s="99"/>
    </row>
    <row r="54" spans="1:9" x14ac:dyDescent="0.25">
      <c r="A54" s="15"/>
      <c r="B54" s="15" t="s">
        <v>10</v>
      </c>
      <c r="C54" s="20" t="s">
        <v>341</v>
      </c>
      <c r="D54" s="20" t="s">
        <v>313</v>
      </c>
      <c r="E54" s="106"/>
      <c r="F54" s="99"/>
    </row>
    <row r="55" spans="1:9" x14ac:dyDescent="0.25">
      <c r="A55" s="15"/>
      <c r="B55" s="15" t="s">
        <v>11</v>
      </c>
      <c r="C55" s="20" t="s">
        <v>342</v>
      </c>
      <c r="D55" s="20" t="s">
        <v>343</v>
      </c>
      <c r="E55" s="107"/>
      <c r="F55" s="99"/>
    </row>
    <row r="56" spans="1:9" x14ac:dyDescent="0.25">
      <c r="A56" s="15"/>
      <c r="C56" s="118"/>
    </row>
    <row r="57" spans="1:9" x14ac:dyDescent="0.25">
      <c r="A57" s="15"/>
    </row>
    <row r="58" spans="1:9" x14ac:dyDescent="0.25">
      <c r="A58" s="15"/>
      <c r="B58" s="15" t="s">
        <v>323</v>
      </c>
      <c r="C58" s="1" t="s">
        <v>331</v>
      </c>
      <c r="D58" s="121" t="s">
        <v>206</v>
      </c>
      <c r="E58" s="117" t="s">
        <v>272</v>
      </c>
    </row>
    <row r="59" spans="1:9" x14ac:dyDescent="0.25">
      <c r="A59" s="15"/>
      <c r="B59" s="15" t="s">
        <v>324</v>
      </c>
      <c r="C59" s="1" t="s">
        <v>325</v>
      </c>
      <c r="D59" s="121" t="s">
        <v>207</v>
      </c>
      <c r="E59" s="117" t="s">
        <v>273</v>
      </c>
    </row>
    <row r="60" spans="1:9" x14ac:dyDescent="0.25">
      <c r="A60" s="15"/>
      <c r="B60" s="15" t="s">
        <v>174</v>
      </c>
      <c r="C60" s="1" t="s">
        <v>329</v>
      </c>
      <c r="D60" s="121" t="s">
        <v>274</v>
      </c>
      <c r="E60" s="117" t="s">
        <v>275</v>
      </c>
    </row>
    <row r="61" spans="1:9" x14ac:dyDescent="0.25">
      <c r="B61" s="15" t="s">
        <v>326</v>
      </c>
      <c r="C61" s="1" t="s">
        <v>328</v>
      </c>
      <c r="D61" s="94" t="s">
        <v>313</v>
      </c>
      <c r="E61" s="122" t="s">
        <v>314</v>
      </c>
    </row>
    <row r="62" spans="1:9" x14ac:dyDescent="0.25">
      <c r="B62" s="15" t="s">
        <v>319</v>
      </c>
      <c r="C62" s="1" t="s">
        <v>330</v>
      </c>
    </row>
  </sheetData>
  <mergeCells count="4">
    <mergeCell ref="A1:B1"/>
    <mergeCell ref="E1:F1"/>
    <mergeCell ref="E19:F19"/>
    <mergeCell ref="E31:F31"/>
  </mergeCells>
  <pageMargins left="0.7" right="0.7" top="0.75" bottom="0.75" header="0.3" footer="0.3"/>
  <pageSetup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62"/>
  <sheetViews>
    <sheetView workbookViewId="0">
      <pane ySplit="1" topLeftCell="A23" activePane="bottomLeft" state="frozen"/>
      <selection pane="bottomLeft" activeCell="C40" sqref="C40"/>
    </sheetView>
  </sheetViews>
  <sheetFormatPr defaultRowHeight="15" x14ac:dyDescent="0.25"/>
  <cols>
    <col min="1" max="1" width="5.28515625" customWidth="1"/>
    <col min="2" max="2" width="29.140625" customWidth="1"/>
    <col min="3" max="3" width="29" style="1" customWidth="1"/>
    <col min="4" max="4" width="24.85546875" style="12" customWidth="1"/>
    <col min="5" max="5" width="10.42578125" style="62" customWidth="1"/>
    <col min="6" max="6" width="7.42578125" customWidth="1"/>
  </cols>
  <sheetData>
    <row r="1" spans="1:23" x14ac:dyDescent="0.25">
      <c r="A1" s="123" t="s">
        <v>4</v>
      </c>
      <c r="B1" s="123"/>
      <c r="C1" s="13" t="s">
        <v>0</v>
      </c>
      <c r="D1" s="14" t="s">
        <v>1</v>
      </c>
      <c r="E1" s="124" t="s">
        <v>2</v>
      </c>
      <c r="F1" s="124"/>
      <c r="G1" s="15"/>
      <c r="H1" s="15"/>
      <c r="I1" s="15"/>
    </row>
    <row r="2" spans="1:23" x14ac:dyDescent="0.25">
      <c r="A2" s="51" t="s">
        <v>3</v>
      </c>
      <c r="B2" s="51"/>
      <c r="C2" s="52"/>
      <c r="D2" s="52"/>
      <c r="E2" s="60"/>
      <c r="F2" s="51"/>
      <c r="G2" s="15"/>
      <c r="H2" s="15"/>
      <c r="I2" s="15"/>
    </row>
    <row r="3" spans="1:23" x14ac:dyDescent="0.25">
      <c r="A3" s="15"/>
      <c r="B3" s="15" t="s">
        <v>53</v>
      </c>
      <c r="C3" s="31">
        <v>6061</v>
      </c>
      <c r="D3" s="31">
        <v>15107</v>
      </c>
      <c r="E3" s="67">
        <f>SUM(C3:D3)</f>
        <v>21168</v>
      </c>
      <c r="F3" s="74" t="s">
        <v>86</v>
      </c>
      <c r="G3" s="15"/>
      <c r="H3" s="15"/>
      <c r="I3" s="15"/>
    </row>
    <row r="4" spans="1:23" x14ac:dyDescent="0.25">
      <c r="A4" s="15"/>
      <c r="B4" s="15" t="s">
        <v>22</v>
      </c>
      <c r="C4" s="31">
        <v>3696</v>
      </c>
      <c r="D4" s="31">
        <v>7775</v>
      </c>
      <c r="E4" s="67">
        <f>SUM(C4:D4)</f>
        <v>11471</v>
      </c>
      <c r="F4" s="74" t="s">
        <v>86</v>
      </c>
      <c r="G4" s="15"/>
      <c r="H4" s="15"/>
      <c r="I4" s="15"/>
    </row>
    <row r="5" spans="1:23" x14ac:dyDescent="0.25">
      <c r="A5" s="15"/>
      <c r="B5" s="15" t="s">
        <v>24</v>
      </c>
      <c r="C5" s="22">
        <v>0.46600000000000003</v>
      </c>
      <c r="D5" s="22">
        <v>0.439</v>
      </c>
      <c r="E5" s="68">
        <f t="shared" ref="E5:E6" si="0">AVERAGE(C5:D5)</f>
        <v>0.45250000000000001</v>
      </c>
      <c r="F5" s="74" t="s">
        <v>87</v>
      </c>
      <c r="G5" s="15"/>
      <c r="H5" s="15"/>
      <c r="I5" s="15"/>
    </row>
    <row r="6" spans="1:23" x14ac:dyDescent="0.25">
      <c r="A6" s="15"/>
      <c r="B6" s="15" t="s">
        <v>25</v>
      </c>
      <c r="C6" s="22">
        <v>0.53400000000000003</v>
      </c>
      <c r="D6" s="22">
        <v>0.56100000000000005</v>
      </c>
      <c r="E6" s="68">
        <f t="shared" si="0"/>
        <v>0.5475000000000001</v>
      </c>
      <c r="F6" s="74" t="s">
        <v>87</v>
      </c>
      <c r="G6" s="44"/>
      <c r="H6" s="15"/>
      <c r="I6" s="15"/>
    </row>
    <row r="7" spans="1:23" x14ac:dyDescent="0.25">
      <c r="A7" s="15"/>
      <c r="B7" s="15" t="s">
        <v>23</v>
      </c>
      <c r="C7" s="31">
        <v>46539</v>
      </c>
      <c r="D7" s="31">
        <v>38697</v>
      </c>
      <c r="E7" s="67">
        <f>SUM(C7:D7)</f>
        <v>85236</v>
      </c>
      <c r="F7" s="74" t="s">
        <v>86</v>
      </c>
      <c r="G7" s="15"/>
      <c r="H7" s="15"/>
      <c r="I7" s="15"/>
    </row>
    <row r="8" spans="1:23" x14ac:dyDescent="0.25">
      <c r="A8" s="15"/>
      <c r="B8" s="15" t="s">
        <v>17</v>
      </c>
      <c r="C8" s="20">
        <v>7.68</v>
      </c>
      <c r="D8" s="20">
        <v>2.56</v>
      </c>
      <c r="E8" s="69">
        <f>AVERAGE(C8:D8)</f>
        <v>5.12</v>
      </c>
      <c r="F8" s="74" t="s">
        <v>87</v>
      </c>
      <c r="G8" s="15"/>
      <c r="H8" s="15"/>
      <c r="I8" s="15"/>
    </row>
    <row r="9" spans="1:23" x14ac:dyDescent="0.25">
      <c r="A9" s="15"/>
      <c r="B9" s="15" t="s">
        <v>18</v>
      </c>
      <c r="C9" s="20" t="s">
        <v>222</v>
      </c>
      <c r="D9" s="32" t="s">
        <v>228</v>
      </c>
      <c r="E9" s="40" t="s">
        <v>230</v>
      </c>
      <c r="F9" s="73" t="s">
        <v>87</v>
      </c>
      <c r="G9" s="15"/>
      <c r="H9" s="15"/>
      <c r="I9" s="15"/>
    </row>
    <row r="10" spans="1:23" x14ac:dyDescent="0.25">
      <c r="A10" s="15"/>
      <c r="B10" s="15" t="s">
        <v>16</v>
      </c>
      <c r="C10" s="22">
        <v>0.4511</v>
      </c>
      <c r="D10" s="22">
        <v>0.4672</v>
      </c>
      <c r="E10" s="68">
        <f t="shared" ref="E10" si="1">AVERAGE(C10:D10)</f>
        <v>0.45915</v>
      </c>
      <c r="F10" s="74" t="s">
        <v>87</v>
      </c>
      <c r="G10" s="15"/>
      <c r="H10" s="15"/>
      <c r="I10" s="15"/>
      <c r="R10">
        <f>(5*60)+54</f>
        <v>354</v>
      </c>
    </row>
    <row r="11" spans="1:23" x14ac:dyDescent="0.25">
      <c r="A11" s="15"/>
      <c r="B11" s="15" t="s">
        <v>40</v>
      </c>
      <c r="C11" s="20" t="s">
        <v>37</v>
      </c>
      <c r="D11" s="20" t="s">
        <v>37</v>
      </c>
      <c r="E11" s="70" t="s">
        <v>37</v>
      </c>
      <c r="F11" s="74"/>
      <c r="G11" s="15"/>
      <c r="H11" s="15"/>
      <c r="I11" s="15"/>
      <c r="R11">
        <f>(2*60)+45</f>
        <v>165</v>
      </c>
    </row>
    <row r="12" spans="1:23" x14ac:dyDescent="0.25">
      <c r="A12" s="15"/>
      <c r="B12" s="15" t="s">
        <v>8</v>
      </c>
      <c r="C12" s="20" t="s">
        <v>219</v>
      </c>
      <c r="D12" s="20" t="s">
        <v>219</v>
      </c>
      <c r="E12" s="70"/>
      <c r="F12" s="74"/>
      <c r="G12" s="15"/>
      <c r="H12" s="15"/>
      <c r="I12" s="15"/>
      <c r="R12">
        <f>SUM(R10:R11)</f>
        <v>519</v>
      </c>
      <c r="W12" t="s">
        <v>102</v>
      </c>
    </row>
    <row r="13" spans="1:23" x14ac:dyDescent="0.25">
      <c r="A13" s="15"/>
      <c r="B13" s="15" t="s">
        <v>9</v>
      </c>
      <c r="C13" s="20" t="s">
        <v>146</v>
      </c>
      <c r="D13" s="20" t="s">
        <v>38</v>
      </c>
      <c r="E13" s="70"/>
      <c r="F13" s="74"/>
      <c r="G13" s="15"/>
      <c r="R13">
        <f>(519/60)/2</f>
        <v>4.3250000000000002</v>
      </c>
    </row>
    <row r="14" spans="1:23" x14ac:dyDescent="0.25">
      <c r="A14" s="15"/>
      <c r="B14" s="15" t="s">
        <v>41</v>
      </c>
      <c r="C14" s="20" t="s">
        <v>56</v>
      </c>
      <c r="D14" s="20" t="s">
        <v>56</v>
      </c>
      <c r="E14" s="70" t="s">
        <v>56</v>
      </c>
      <c r="F14" s="74"/>
      <c r="G14" s="15"/>
      <c r="R14">
        <f>0.325*60</f>
        <v>19.5</v>
      </c>
    </row>
    <row r="15" spans="1:23" x14ac:dyDescent="0.25">
      <c r="A15" s="15"/>
      <c r="B15" s="15" t="s">
        <v>8</v>
      </c>
      <c r="C15" s="20" t="s">
        <v>147</v>
      </c>
      <c r="D15" s="20" t="s">
        <v>57</v>
      </c>
      <c r="E15" s="70"/>
      <c r="F15" s="74"/>
      <c r="G15" s="15"/>
    </row>
    <row r="16" spans="1:23" x14ac:dyDescent="0.25">
      <c r="A16" s="15"/>
      <c r="B16" s="15" t="s">
        <v>9</v>
      </c>
      <c r="C16" s="20" t="s">
        <v>60</v>
      </c>
      <c r="D16" s="20" t="s">
        <v>229</v>
      </c>
      <c r="E16" s="70"/>
      <c r="F16" s="74"/>
      <c r="G16" s="15"/>
      <c r="H16" s="41"/>
      <c r="I16" s="41"/>
    </row>
    <row r="17" spans="1:9" x14ac:dyDescent="0.25">
      <c r="A17" s="15"/>
      <c r="B17" s="15" t="s">
        <v>10</v>
      </c>
      <c r="C17" s="20" t="s">
        <v>57</v>
      </c>
      <c r="D17" s="20" t="s">
        <v>91</v>
      </c>
      <c r="E17" s="70"/>
      <c r="F17" s="74"/>
      <c r="G17" s="15"/>
      <c r="H17" s="42"/>
      <c r="I17" s="42"/>
    </row>
    <row r="18" spans="1:9" x14ac:dyDescent="0.25">
      <c r="A18" s="15"/>
      <c r="B18" s="15" t="s">
        <v>11</v>
      </c>
      <c r="C18" s="20" t="s">
        <v>58</v>
      </c>
      <c r="D18" s="20" t="s">
        <v>125</v>
      </c>
      <c r="E18" s="70"/>
      <c r="F18" s="74"/>
      <c r="G18" s="15"/>
      <c r="H18" s="42"/>
      <c r="I18" s="42"/>
    </row>
    <row r="19" spans="1:9" x14ac:dyDescent="0.25">
      <c r="A19" s="15"/>
      <c r="B19" s="15" t="s">
        <v>27</v>
      </c>
      <c r="C19" s="20" t="s">
        <v>52</v>
      </c>
      <c r="D19" s="20" t="s">
        <v>52</v>
      </c>
      <c r="E19" s="127" t="s">
        <v>52</v>
      </c>
      <c r="F19" s="127"/>
      <c r="G19" s="15"/>
      <c r="H19" s="42"/>
      <c r="I19" s="42"/>
    </row>
    <row r="20" spans="1:9" x14ac:dyDescent="0.25">
      <c r="A20" s="15"/>
      <c r="B20" s="15" t="s">
        <v>28</v>
      </c>
      <c r="C20" s="20" t="s">
        <v>26</v>
      </c>
      <c r="D20" s="20" t="s">
        <v>29</v>
      </c>
      <c r="E20" s="81"/>
      <c r="F20" s="81"/>
      <c r="G20" s="15"/>
      <c r="H20" s="42"/>
      <c r="I20" s="42"/>
    </row>
    <row r="21" spans="1:9" x14ac:dyDescent="0.25">
      <c r="A21" s="15"/>
      <c r="B21" s="15" t="s">
        <v>98</v>
      </c>
      <c r="C21" s="31">
        <v>3042</v>
      </c>
      <c r="D21" s="31">
        <v>6746</v>
      </c>
      <c r="E21" s="67">
        <f>SUM(C21:D21)</f>
        <v>9788</v>
      </c>
      <c r="F21" s="74"/>
      <c r="G21" s="15"/>
      <c r="H21" s="42"/>
      <c r="I21" s="42"/>
    </row>
    <row r="22" spans="1:9" x14ac:dyDescent="0.25">
      <c r="A22" s="15"/>
      <c r="B22" s="15" t="s">
        <v>99</v>
      </c>
      <c r="C22" s="31">
        <v>1000</v>
      </c>
      <c r="D22" s="31">
        <v>3827</v>
      </c>
      <c r="E22" s="72"/>
      <c r="F22" s="74"/>
      <c r="G22" s="15"/>
      <c r="H22" s="42"/>
      <c r="I22" s="42"/>
    </row>
    <row r="23" spans="1:9" x14ac:dyDescent="0.25">
      <c r="A23" s="15"/>
      <c r="B23" s="15" t="s">
        <v>45</v>
      </c>
      <c r="C23" s="20" t="s">
        <v>46</v>
      </c>
      <c r="D23" s="22" t="s">
        <v>46</v>
      </c>
      <c r="E23" s="70" t="s">
        <v>46</v>
      </c>
      <c r="F23" s="74"/>
      <c r="G23" s="15"/>
      <c r="H23" s="42"/>
      <c r="I23" s="42"/>
    </row>
    <row r="24" spans="1:9" x14ac:dyDescent="0.25">
      <c r="A24" s="15"/>
      <c r="B24" s="15" t="s">
        <v>81</v>
      </c>
      <c r="C24" s="22">
        <v>0.62680000000000002</v>
      </c>
      <c r="D24" s="22">
        <v>0.55430000000000001</v>
      </c>
      <c r="E24" s="68">
        <f>AVERAGE(C24:D24)</f>
        <v>0.59055000000000002</v>
      </c>
      <c r="F24" s="74" t="s">
        <v>87</v>
      </c>
      <c r="G24" s="15"/>
      <c r="H24" s="42"/>
      <c r="I24" s="42"/>
    </row>
    <row r="25" spans="1:9" x14ac:dyDescent="0.25">
      <c r="A25" s="51" t="s">
        <v>148</v>
      </c>
      <c r="B25" s="51"/>
      <c r="C25" s="83"/>
      <c r="D25" s="83"/>
      <c r="E25" s="83"/>
      <c r="F25" s="88"/>
      <c r="G25" s="15"/>
      <c r="H25" s="15"/>
      <c r="I25" s="15"/>
    </row>
    <row r="26" spans="1:9" x14ac:dyDescent="0.25">
      <c r="A26" s="15"/>
      <c r="B26" s="49" t="s">
        <v>108</v>
      </c>
      <c r="C26" s="84"/>
      <c r="D26" s="84"/>
      <c r="E26" s="70" t="s">
        <v>94</v>
      </c>
      <c r="F26" s="82"/>
      <c r="G26" s="15"/>
      <c r="H26" s="15"/>
      <c r="I26" s="15"/>
    </row>
    <row r="27" spans="1:9" x14ac:dyDescent="0.25">
      <c r="A27" s="15"/>
      <c r="B27" s="15" t="s">
        <v>78</v>
      </c>
      <c r="C27" s="31">
        <v>4868</v>
      </c>
      <c r="D27" s="31">
        <v>10770</v>
      </c>
      <c r="E27" s="72">
        <f t="shared" ref="E27:E29" si="2">AVERAGE(C27:D27)</f>
        <v>7819</v>
      </c>
      <c r="F27" s="74" t="s">
        <v>87</v>
      </c>
      <c r="G27" s="15"/>
      <c r="H27" s="15"/>
      <c r="I27" s="15"/>
    </row>
    <row r="28" spans="1:9" x14ac:dyDescent="0.25">
      <c r="A28" s="15"/>
      <c r="B28" s="15" t="s">
        <v>79</v>
      </c>
      <c r="C28" s="31">
        <v>1021</v>
      </c>
      <c r="D28" s="31">
        <v>3565</v>
      </c>
      <c r="E28" s="72">
        <f t="shared" si="2"/>
        <v>2293</v>
      </c>
      <c r="F28" s="74" t="s">
        <v>87</v>
      </c>
      <c r="G28" s="15"/>
      <c r="H28" s="15"/>
      <c r="I28" s="15"/>
    </row>
    <row r="29" spans="1:9" x14ac:dyDescent="0.25">
      <c r="A29" s="15"/>
      <c r="B29" s="15" t="s">
        <v>80</v>
      </c>
      <c r="C29" s="31">
        <v>172</v>
      </c>
      <c r="D29" s="31">
        <v>772</v>
      </c>
      <c r="E29" s="72">
        <f t="shared" si="2"/>
        <v>472</v>
      </c>
      <c r="F29" s="74" t="s">
        <v>87</v>
      </c>
      <c r="G29" s="15"/>
      <c r="H29" s="15"/>
      <c r="I29" s="15"/>
    </row>
    <row r="30" spans="1:9" x14ac:dyDescent="0.25">
      <c r="A30" s="51" t="s">
        <v>114</v>
      </c>
      <c r="B30" s="51"/>
      <c r="C30" s="85"/>
      <c r="D30" s="85"/>
      <c r="E30" s="85"/>
      <c r="F30" s="88"/>
      <c r="G30" s="15"/>
      <c r="H30" s="15"/>
      <c r="I30" s="15"/>
    </row>
    <row r="31" spans="1:9" x14ac:dyDescent="0.25">
      <c r="A31" s="15"/>
      <c r="B31" s="15" t="s">
        <v>34</v>
      </c>
      <c r="C31" s="20" t="s">
        <v>35</v>
      </c>
      <c r="D31" s="20" t="s">
        <v>35</v>
      </c>
      <c r="E31" s="128" t="s">
        <v>35</v>
      </c>
      <c r="F31" s="128"/>
      <c r="G31" s="15"/>
      <c r="H31" s="15"/>
      <c r="I31" s="15"/>
    </row>
    <row r="32" spans="1:9" x14ac:dyDescent="0.25">
      <c r="A32" s="15"/>
      <c r="B32" s="15" t="s">
        <v>36</v>
      </c>
      <c r="C32" s="20">
        <v>2893</v>
      </c>
      <c r="D32" s="20">
        <v>8650</v>
      </c>
      <c r="E32" s="70">
        <f>SUM(C32:D32)</f>
        <v>11543</v>
      </c>
      <c r="F32" s="74" t="s">
        <v>86</v>
      </c>
      <c r="G32" s="15"/>
      <c r="H32" s="15"/>
      <c r="I32" s="15"/>
    </row>
    <row r="33" spans="1:9" x14ac:dyDescent="0.25">
      <c r="A33" s="51" t="s">
        <v>6</v>
      </c>
      <c r="B33" s="51"/>
      <c r="C33" s="85"/>
      <c r="D33" s="85"/>
      <c r="E33" s="85"/>
      <c r="F33" s="88"/>
      <c r="G33" s="15"/>
      <c r="H33" s="15"/>
      <c r="I33" s="15"/>
    </row>
    <row r="34" spans="1:9" x14ac:dyDescent="0.25">
      <c r="A34" s="15"/>
      <c r="B34" s="49" t="s">
        <v>20</v>
      </c>
      <c r="C34" s="48"/>
      <c r="D34" s="48"/>
      <c r="E34" s="80"/>
      <c r="F34" s="82"/>
      <c r="G34" s="15"/>
      <c r="H34" s="15"/>
      <c r="I34" s="15"/>
    </row>
    <row r="35" spans="1:9" x14ac:dyDescent="0.25">
      <c r="A35" s="15"/>
      <c r="B35" s="15" t="s">
        <v>13</v>
      </c>
      <c r="C35" s="20">
        <v>1336</v>
      </c>
      <c r="D35" s="20">
        <v>5263</v>
      </c>
      <c r="E35" s="70">
        <f>SUM(C35:D35)</f>
        <v>6599</v>
      </c>
      <c r="F35" s="74" t="s">
        <v>86</v>
      </c>
      <c r="G35" s="15"/>
      <c r="H35" s="15"/>
      <c r="I35" s="15"/>
    </row>
    <row r="36" spans="1:9" x14ac:dyDescent="0.25">
      <c r="A36" s="15"/>
      <c r="B36" s="15" t="s">
        <v>12</v>
      </c>
      <c r="C36" s="20">
        <v>2734</v>
      </c>
      <c r="D36" s="20">
        <v>3745</v>
      </c>
      <c r="E36" s="70">
        <f t="shared" ref="E36:E38" si="3">SUM(C36:D36)</f>
        <v>6479</v>
      </c>
      <c r="F36" s="74" t="s">
        <v>86</v>
      </c>
      <c r="G36" s="15"/>
      <c r="H36" s="15"/>
      <c r="I36" s="15"/>
    </row>
    <row r="37" spans="1:9" x14ac:dyDescent="0.25">
      <c r="A37" s="15"/>
      <c r="B37" s="15" t="s">
        <v>14</v>
      </c>
      <c r="C37" s="20">
        <v>25</v>
      </c>
      <c r="D37" s="20">
        <v>80</v>
      </c>
      <c r="E37" s="70">
        <f t="shared" si="3"/>
        <v>105</v>
      </c>
      <c r="F37" s="74" t="s">
        <v>86</v>
      </c>
      <c r="G37" s="15"/>
      <c r="H37" s="15"/>
      <c r="I37" s="15"/>
    </row>
    <row r="38" spans="1:9" x14ac:dyDescent="0.25">
      <c r="A38" s="15"/>
      <c r="B38" s="15" t="s">
        <v>15</v>
      </c>
      <c r="C38" s="20">
        <v>1966</v>
      </c>
      <c r="D38" s="20">
        <v>6019</v>
      </c>
      <c r="E38" s="70">
        <f t="shared" si="3"/>
        <v>7985</v>
      </c>
      <c r="F38" s="74" t="s">
        <v>86</v>
      </c>
      <c r="G38" s="15"/>
      <c r="H38" s="15"/>
      <c r="I38" s="15"/>
    </row>
    <row r="39" spans="1:9" x14ac:dyDescent="0.25">
      <c r="A39" s="15"/>
      <c r="B39" s="49" t="s">
        <v>70</v>
      </c>
      <c r="C39" s="78"/>
      <c r="D39" s="48"/>
      <c r="E39" s="80"/>
      <c r="F39" s="82"/>
      <c r="G39" s="15"/>
      <c r="H39" s="15"/>
      <c r="I39" s="15"/>
    </row>
    <row r="40" spans="1:9" x14ac:dyDescent="0.25">
      <c r="A40" s="15"/>
      <c r="B40" s="15" t="s">
        <v>30</v>
      </c>
      <c r="C40" s="20" t="s">
        <v>224</v>
      </c>
      <c r="D40" s="20" t="s">
        <v>65</v>
      </c>
      <c r="E40" s="80"/>
      <c r="F40" s="82"/>
      <c r="G40" s="15"/>
      <c r="H40" s="15"/>
      <c r="I40" s="15"/>
    </row>
    <row r="41" spans="1:9" x14ac:dyDescent="0.25">
      <c r="A41" s="15"/>
      <c r="B41" s="15" t="s">
        <v>8</v>
      </c>
      <c r="C41" s="20" t="s">
        <v>225</v>
      </c>
      <c r="D41" s="20" t="s">
        <v>155</v>
      </c>
      <c r="E41" s="80"/>
      <c r="F41" s="82"/>
      <c r="G41" s="15"/>
      <c r="H41" s="15"/>
      <c r="I41" s="15"/>
    </row>
    <row r="42" spans="1:9" x14ac:dyDescent="0.25">
      <c r="A42" s="15"/>
      <c r="B42" s="15" t="s">
        <v>9</v>
      </c>
      <c r="C42" s="20" t="s">
        <v>67</v>
      </c>
      <c r="D42" s="20" t="s">
        <v>217</v>
      </c>
      <c r="E42" s="80"/>
      <c r="F42" s="82"/>
      <c r="G42" s="15"/>
      <c r="H42" s="15"/>
      <c r="I42" s="15"/>
    </row>
    <row r="43" spans="1:9" x14ac:dyDescent="0.25">
      <c r="A43" s="15"/>
      <c r="B43" s="15" t="s">
        <v>10</v>
      </c>
      <c r="C43" s="20" t="s">
        <v>65</v>
      </c>
      <c r="D43" s="20" t="s">
        <v>117</v>
      </c>
      <c r="E43" s="80"/>
      <c r="F43" s="82"/>
      <c r="G43" s="15"/>
      <c r="I43" s="15"/>
    </row>
    <row r="44" spans="1:9" x14ac:dyDescent="0.25">
      <c r="A44" s="15"/>
      <c r="B44" s="15" t="s">
        <v>11</v>
      </c>
      <c r="C44" s="20" t="s">
        <v>223</v>
      </c>
      <c r="D44" s="91" t="s">
        <v>231</v>
      </c>
      <c r="E44" s="80"/>
      <c r="F44" s="82"/>
      <c r="G44" s="15"/>
      <c r="H44" s="15"/>
      <c r="I44" s="15"/>
    </row>
    <row r="45" spans="1:9" x14ac:dyDescent="0.25">
      <c r="A45" s="15"/>
      <c r="B45" s="49" t="s">
        <v>69</v>
      </c>
      <c r="C45" s="48"/>
      <c r="D45" s="78"/>
      <c r="E45" s="70" t="s">
        <v>61</v>
      </c>
      <c r="F45" s="82"/>
      <c r="G45" s="15"/>
      <c r="H45" s="15"/>
      <c r="I45" s="15"/>
    </row>
    <row r="46" spans="1:9" x14ac:dyDescent="0.25">
      <c r="A46" s="15"/>
      <c r="B46" s="15" t="s">
        <v>30</v>
      </c>
      <c r="C46" s="20" t="s">
        <v>143</v>
      </c>
      <c r="D46" s="20" t="s">
        <v>143</v>
      </c>
      <c r="E46" s="70"/>
      <c r="F46" s="82"/>
      <c r="G46" s="15"/>
      <c r="H46" s="15"/>
      <c r="I46" s="15"/>
    </row>
    <row r="47" spans="1:9" x14ac:dyDescent="0.25">
      <c r="A47" s="15"/>
      <c r="B47" s="15" t="s">
        <v>8</v>
      </c>
      <c r="C47" s="20" t="s">
        <v>214</v>
      </c>
      <c r="D47" s="20" t="s">
        <v>181</v>
      </c>
      <c r="E47" s="70"/>
      <c r="F47" s="82"/>
      <c r="G47" s="15"/>
      <c r="H47" s="15"/>
      <c r="I47" s="15"/>
    </row>
    <row r="48" spans="1:9" x14ac:dyDescent="0.25">
      <c r="A48" s="15"/>
      <c r="B48" s="15" t="s">
        <v>9</v>
      </c>
      <c r="C48" s="20" t="s">
        <v>89</v>
      </c>
      <c r="D48" s="20" t="s">
        <v>214</v>
      </c>
      <c r="E48" s="70"/>
      <c r="F48" s="82"/>
      <c r="G48" s="15"/>
      <c r="H48" s="15"/>
      <c r="I48" s="15"/>
    </row>
    <row r="49" spans="1:9" x14ac:dyDescent="0.25">
      <c r="A49" s="51" t="s">
        <v>144</v>
      </c>
      <c r="B49" s="51"/>
      <c r="C49" s="85"/>
      <c r="D49" s="77"/>
      <c r="E49" s="77"/>
      <c r="F49" s="88"/>
      <c r="G49" s="15"/>
      <c r="H49" s="15"/>
      <c r="I49" s="15"/>
    </row>
    <row r="50" spans="1:9" x14ac:dyDescent="0.25">
      <c r="A50" s="15"/>
      <c r="B50" s="49" t="s">
        <v>149</v>
      </c>
      <c r="C50" s="48"/>
      <c r="D50" s="78"/>
      <c r="E50" s="70"/>
      <c r="F50" s="82"/>
      <c r="G50" s="15"/>
      <c r="H50" s="15"/>
      <c r="I50" s="15"/>
    </row>
    <row r="51" spans="1:9" x14ac:dyDescent="0.25">
      <c r="A51" s="15"/>
      <c r="B51" s="15" t="s">
        <v>30</v>
      </c>
      <c r="C51" s="20" t="s">
        <v>165</v>
      </c>
      <c r="D51" s="20" t="s">
        <v>95</v>
      </c>
      <c r="E51" s="70"/>
      <c r="F51" s="82"/>
      <c r="G51" s="15"/>
      <c r="H51" s="15"/>
      <c r="I51" s="15"/>
    </row>
    <row r="52" spans="1:9" x14ac:dyDescent="0.25">
      <c r="A52" s="15"/>
      <c r="B52" s="15" t="s">
        <v>8</v>
      </c>
      <c r="C52" s="20" t="s">
        <v>152</v>
      </c>
      <c r="D52" s="89" t="s">
        <v>206</v>
      </c>
      <c r="E52" s="70"/>
      <c r="F52" s="82"/>
    </row>
    <row r="53" spans="1:9" x14ac:dyDescent="0.25">
      <c r="A53" s="15"/>
      <c r="B53" s="15" t="s">
        <v>9</v>
      </c>
      <c r="C53" s="20" t="s">
        <v>173</v>
      </c>
      <c r="D53" s="20" t="s">
        <v>207</v>
      </c>
      <c r="E53" s="70"/>
      <c r="F53" s="82"/>
    </row>
    <row r="54" spans="1:9" x14ac:dyDescent="0.25">
      <c r="A54" s="15"/>
      <c r="B54" s="15" t="s">
        <v>10</v>
      </c>
      <c r="C54" s="20" t="s">
        <v>226</v>
      </c>
      <c r="D54" s="20" t="s">
        <v>150</v>
      </c>
      <c r="E54" s="70" t="s">
        <v>232</v>
      </c>
      <c r="F54" s="82"/>
    </row>
    <row r="55" spans="1:9" x14ac:dyDescent="0.25">
      <c r="A55" s="15"/>
      <c r="B55" s="15" t="s">
        <v>11</v>
      </c>
      <c r="C55" s="20" t="s">
        <v>227</v>
      </c>
      <c r="D55" s="20" t="s">
        <v>216</v>
      </c>
      <c r="E55" s="70"/>
      <c r="F55" s="82"/>
    </row>
    <row r="56" spans="1:9" x14ac:dyDescent="0.25">
      <c r="A56" s="15"/>
      <c r="C56" s="86"/>
      <c r="D56" s="87"/>
    </row>
    <row r="57" spans="1:9" x14ac:dyDescent="0.25">
      <c r="A57" s="15"/>
    </row>
    <row r="58" spans="1:9" x14ac:dyDescent="0.25">
      <c r="A58" s="15"/>
    </row>
    <row r="59" spans="1:9" x14ac:dyDescent="0.25">
      <c r="A59" s="15"/>
    </row>
    <row r="60" spans="1:9" x14ac:dyDescent="0.25">
      <c r="A60" s="15"/>
    </row>
    <row r="61" spans="1:9" x14ac:dyDescent="0.25">
      <c r="A61" s="15"/>
    </row>
    <row r="62" spans="1:9" x14ac:dyDescent="0.25">
      <c r="A62" s="15"/>
    </row>
  </sheetData>
  <mergeCells count="4">
    <mergeCell ref="A1:B1"/>
    <mergeCell ref="E1:F1"/>
    <mergeCell ref="E19:F19"/>
    <mergeCell ref="E31:F31"/>
  </mergeCells>
  <pageMargins left="0.7" right="0.7" top="0.75" bottom="0.75" header="0.3" footer="0.3"/>
  <pageSetup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62"/>
  <sheetViews>
    <sheetView workbookViewId="0">
      <pane ySplit="1" topLeftCell="A2" activePane="bottomLeft" state="frozen"/>
      <selection pane="bottomLeft" activeCell="D23" sqref="D23:F24"/>
    </sheetView>
  </sheetViews>
  <sheetFormatPr defaultRowHeight="15" x14ac:dyDescent="0.25"/>
  <cols>
    <col min="1" max="1" width="5.28515625" customWidth="1"/>
    <col min="2" max="2" width="29.140625" customWidth="1"/>
    <col min="3" max="3" width="29" style="1" customWidth="1"/>
    <col min="4" max="4" width="24.85546875" style="12" customWidth="1"/>
    <col min="5" max="5" width="10.42578125" style="62" customWidth="1"/>
    <col min="6" max="6" width="7.42578125" customWidth="1"/>
  </cols>
  <sheetData>
    <row r="1" spans="1:23" x14ac:dyDescent="0.25">
      <c r="A1" s="123" t="s">
        <v>4</v>
      </c>
      <c r="B1" s="123"/>
      <c r="C1" s="13" t="s">
        <v>0</v>
      </c>
      <c r="D1" s="14" t="s">
        <v>1</v>
      </c>
      <c r="E1" s="124" t="s">
        <v>2</v>
      </c>
      <c r="F1" s="124"/>
      <c r="G1" s="15"/>
      <c r="H1" s="15"/>
      <c r="I1" s="15"/>
    </row>
    <row r="2" spans="1:23" x14ac:dyDescent="0.25">
      <c r="A2" s="51" t="s">
        <v>3</v>
      </c>
      <c r="B2" s="51"/>
      <c r="C2" s="52"/>
      <c r="D2" s="52"/>
      <c r="E2" s="60"/>
      <c r="F2" s="51"/>
      <c r="G2" s="15"/>
      <c r="H2" s="15"/>
      <c r="I2" s="15"/>
    </row>
    <row r="3" spans="1:23" x14ac:dyDescent="0.25">
      <c r="A3" s="15"/>
      <c r="B3" s="15" t="s">
        <v>53</v>
      </c>
      <c r="C3" s="31">
        <v>7180</v>
      </c>
      <c r="D3" s="31">
        <v>17045</v>
      </c>
      <c r="E3" s="67">
        <f>SUM(C3:D3)</f>
        <v>24225</v>
      </c>
      <c r="F3" s="26" t="s">
        <v>86</v>
      </c>
      <c r="G3" s="15"/>
      <c r="H3" s="15"/>
      <c r="I3" s="15"/>
    </row>
    <row r="4" spans="1:23" x14ac:dyDescent="0.25">
      <c r="A4" s="15"/>
      <c r="B4" s="15" t="s">
        <v>22</v>
      </c>
      <c r="C4" s="31">
        <v>4184</v>
      </c>
      <c r="D4" s="31">
        <v>7996</v>
      </c>
      <c r="E4" s="67">
        <f>SUM(C4:D4)</f>
        <v>12180</v>
      </c>
      <c r="F4" s="26" t="s">
        <v>86</v>
      </c>
      <c r="G4" s="15"/>
      <c r="H4" s="15"/>
      <c r="I4" s="15"/>
    </row>
    <row r="5" spans="1:23" x14ac:dyDescent="0.25">
      <c r="A5" s="15"/>
      <c r="B5" s="15" t="s">
        <v>24</v>
      </c>
      <c r="C5" s="22">
        <v>0.51390000000000002</v>
      </c>
      <c r="D5" s="22">
        <v>0.40500000000000003</v>
      </c>
      <c r="E5" s="68">
        <f t="shared" ref="E5:E6" si="0">AVERAGE(C5:D5)</f>
        <v>0.45945000000000003</v>
      </c>
      <c r="F5" s="26" t="s">
        <v>87</v>
      </c>
      <c r="G5" s="15"/>
      <c r="H5" s="15"/>
      <c r="I5" s="15"/>
    </row>
    <row r="6" spans="1:23" x14ac:dyDescent="0.25">
      <c r="A6" s="15"/>
      <c r="B6" s="15" t="s">
        <v>25</v>
      </c>
      <c r="C6" s="22">
        <v>0.48609999999999998</v>
      </c>
      <c r="D6" s="22">
        <v>0.59499999999999997</v>
      </c>
      <c r="E6" s="68">
        <f t="shared" si="0"/>
        <v>0.54054999999999997</v>
      </c>
      <c r="F6" s="26" t="s">
        <v>87</v>
      </c>
      <c r="G6" s="44"/>
      <c r="H6" s="15"/>
      <c r="I6" s="15"/>
    </row>
    <row r="7" spans="1:23" x14ac:dyDescent="0.25">
      <c r="A7" s="15"/>
      <c r="B7" s="15" t="s">
        <v>23</v>
      </c>
      <c r="C7" s="31">
        <v>55214</v>
      </c>
      <c r="D7" s="31">
        <v>43465</v>
      </c>
      <c r="E7" s="67">
        <f>SUM(C7:D7)</f>
        <v>98679</v>
      </c>
      <c r="F7" s="26" t="s">
        <v>86</v>
      </c>
      <c r="G7" s="15"/>
      <c r="H7" s="15"/>
      <c r="I7" s="15"/>
    </row>
    <row r="8" spans="1:23" x14ac:dyDescent="0.25">
      <c r="A8" s="15"/>
      <c r="B8" s="15" t="s">
        <v>17</v>
      </c>
      <c r="C8" s="20">
        <v>7.69</v>
      </c>
      <c r="D8" s="20">
        <v>2.5499999999999998</v>
      </c>
      <c r="E8" s="69">
        <f>AVERAGE(C8:D8)</f>
        <v>5.12</v>
      </c>
      <c r="F8" s="26" t="s">
        <v>87</v>
      </c>
      <c r="G8" s="15"/>
      <c r="H8" s="15"/>
      <c r="I8" s="15"/>
    </row>
    <row r="9" spans="1:23" x14ac:dyDescent="0.25">
      <c r="A9" s="15"/>
      <c r="B9" s="15" t="s">
        <v>18</v>
      </c>
      <c r="C9" s="20" t="s">
        <v>212</v>
      </c>
      <c r="D9" s="32" t="s">
        <v>218</v>
      </c>
      <c r="E9" s="40" t="s">
        <v>221</v>
      </c>
      <c r="F9" s="30" t="s">
        <v>87</v>
      </c>
      <c r="G9" s="15"/>
      <c r="H9" s="15"/>
      <c r="I9" s="15"/>
    </row>
    <row r="10" spans="1:23" x14ac:dyDescent="0.25">
      <c r="A10" s="15"/>
      <c r="B10" s="15" t="s">
        <v>16</v>
      </c>
      <c r="C10" s="22">
        <v>0.43609999999999999</v>
      </c>
      <c r="D10" s="22">
        <v>0.44669999999999999</v>
      </c>
      <c r="E10" s="68">
        <f t="shared" ref="E10" si="1">AVERAGE(C10:D10)</f>
        <v>0.44140000000000001</v>
      </c>
      <c r="F10" s="74" t="s">
        <v>87</v>
      </c>
      <c r="G10" s="15"/>
      <c r="H10" s="15"/>
      <c r="I10" s="15"/>
    </row>
    <row r="11" spans="1:23" x14ac:dyDescent="0.25">
      <c r="A11" s="15"/>
      <c r="B11" s="15" t="s">
        <v>40</v>
      </c>
      <c r="C11" s="20" t="s">
        <v>37</v>
      </c>
      <c r="D11" s="20" t="s">
        <v>37</v>
      </c>
      <c r="E11" s="70" t="s">
        <v>37</v>
      </c>
      <c r="F11" s="74"/>
      <c r="G11" s="15"/>
      <c r="H11" s="15"/>
      <c r="I11" s="15"/>
    </row>
    <row r="12" spans="1:23" x14ac:dyDescent="0.25">
      <c r="A12" s="15"/>
      <c r="B12" s="15" t="s">
        <v>8</v>
      </c>
      <c r="C12" s="20" t="s">
        <v>38</v>
      </c>
      <c r="D12" s="20" t="s">
        <v>38</v>
      </c>
      <c r="E12" s="70"/>
      <c r="F12" s="74"/>
      <c r="G12" s="15"/>
      <c r="H12" s="15"/>
      <c r="I12" s="15"/>
      <c r="W12" t="s">
        <v>102</v>
      </c>
    </row>
    <row r="13" spans="1:23" x14ac:dyDescent="0.25">
      <c r="A13" s="15"/>
      <c r="B13" s="15" t="s">
        <v>9</v>
      </c>
      <c r="C13" s="20" t="s">
        <v>124</v>
      </c>
      <c r="D13" s="20" t="s">
        <v>219</v>
      </c>
      <c r="E13" s="70"/>
      <c r="F13" s="74"/>
      <c r="G13" s="15"/>
    </row>
    <row r="14" spans="1:23" x14ac:dyDescent="0.25">
      <c r="A14" s="15"/>
      <c r="B14" s="15" t="s">
        <v>41</v>
      </c>
      <c r="C14" s="20" t="s">
        <v>56</v>
      </c>
      <c r="D14" s="20" t="s">
        <v>56</v>
      </c>
      <c r="E14" s="70" t="s">
        <v>56</v>
      </c>
      <c r="F14" s="74"/>
      <c r="G14" s="15"/>
    </row>
    <row r="15" spans="1:23" x14ac:dyDescent="0.25">
      <c r="A15" s="15"/>
      <c r="B15" s="15" t="s">
        <v>8</v>
      </c>
      <c r="C15" s="20" t="s">
        <v>147</v>
      </c>
      <c r="D15" s="20" t="s">
        <v>57</v>
      </c>
      <c r="E15" s="80"/>
      <c r="F15" s="74"/>
      <c r="G15" s="15"/>
    </row>
    <row r="16" spans="1:23" x14ac:dyDescent="0.25">
      <c r="A16" s="15"/>
      <c r="B16" s="15" t="s">
        <v>9</v>
      </c>
      <c r="C16" s="20" t="s">
        <v>60</v>
      </c>
      <c r="D16" s="20" t="s">
        <v>91</v>
      </c>
      <c r="E16" s="70"/>
      <c r="F16" s="74"/>
      <c r="G16" s="15"/>
      <c r="H16" s="41"/>
      <c r="I16" s="41"/>
    </row>
    <row r="17" spans="1:9" x14ac:dyDescent="0.25">
      <c r="A17" s="15"/>
      <c r="B17" s="15" t="s">
        <v>10</v>
      </c>
      <c r="C17" s="20" t="s">
        <v>91</v>
      </c>
      <c r="D17" s="20" t="s">
        <v>220</v>
      </c>
      <c r="E17" s="70"/>
      <c r="F17" s="74"/>
      <c r="G17" s="15"/>
      <c r="H17" s="42"/>
      <c r="I17" s="42"/>
    </row>
    <row r="18" spans="1:9" x14ac:dyDescent="0.25">
      <c r="A18" s="15"/>
      <c r="B18" s="15" t="s">
        <v>11</v>
      </c>
      <c r="C18" s="20" t="s">
        <v>57</v>
      </c>
      <c r="D18" s="20" t="s">
        <v>59</v>
      </c>
      <c r="E18" s="70"/>
      <c r="F18" s="74"/>
      <c r="G18" s="15"/>
      <c r="H18" s="42"/>
      <c r="I18" s="42"/>
    </row>
    <row r="19" spans="1:9" x14ac:dyDescent="0.25">
      <c r="A19" s="15"/>
      <c r="B19" s="15" t="s">
        <v>27</v>
      </c>
      <c r="C19" s="20" t="s">
        <v>52</v>
      </c>
      <c r="D19" s="20" t="s">
        <v>52</v>
      </c>
      <c r="E19" s="127" t="s">
        <v>52</v>
      </c>
      <c r="F19" s="127"/>
      <c r="G19" s="15"/>
      <c r="H19" s="42"/>
      <c r="I19" s="42"/>
    </row>
    <row r="20" spans="1:9" x14ac:dyDescent="0.25">
      <c r="A20" s="15"/>
      <c r="B20" s="15" t="s">
        <v>28</v>
      </c>
      <c r="C20" s="20" t="s">
        <v>26</v>
      </c>
      <c r="D20" s="20" t="s">
        <v>29</v>
      </c>
      <c r="E20" s="73"/>
      <c r="F20" s="73"/>
      <c r="G20" s="15"/>
      <c r="H20" s="42"/>
      <c r="I20" s="42"/>
    </row>
    <row r="21" spans="1:9" x14ac:dyDescent="0.25">
      <c r="A21" s="15"/>
      <c r="B21" s="15" t="s">
        <v>98</v>
      </c>
      <c r="C21" s="31">
        <v>3273</v>
      </c>
      <c r="D21" s="31">
        <v>7481</v>
      </c>
      <c r="E21" s="67">
        <f>SUM(C21:D21)</f>
        <v>10754</v>
      </c>
      <c r="F21" s="74"/>
      <c r="G21" s="15"/>
      <c r="H21" s="42"/>
      <c r="I21" s="42"/>
    </row>
    <row r="22" spans="1:9" x14ac:dyDescent="0.25">
      <c r="A22" s="15"/>
      <c r="B22" s="15" t="s">
        <v>99</v>
      </c>
      <c r="C22" s="31">
        <v>1382</v>
      </c>
      <c r="D22" s="31">
        <v>4735</v>
      </c>
      <c r="E22" s="72"/>
      <c r="F22" s="74"/>
      <c r="G22" s="15"/>
      <c r="H22" s="42"/>
      <c r="I22" s="42"/>
    </row>
    <row r="23" spans="1:9" x14ac:dyDescent="0.25">
      <c r="A23" s="15"/>
      <c r="B23" s="15" t="s">
        <v>45</v>
      </c>
      <c r="C23" s="20" t="s">
        <v>46</v>
      </c>
      <c r="D23" s="22" t="s">
        <v>46</v>
      </c>
      <c r="E23" s="70" t="s">
        <v>46</v>
      </c>
      <c r="F23" s="74"/>
      <c r="G23" s="15"/>
      <c r="H23" s="42"/>
      <c r="I23" s="42"/>
    </row>
    <row r="24" spans="1:9" x14ac:dyDescent="0.25">
      <c r="A24" s="15"/>
      <c r="B24" s="15" t="s">
        <v>81</v>
      </c>
      <c r="C24" s="22">
        <v>0.63119999999999998</v>
      </c>
      <c r="D24" s="22">
        <v>0.5242</v>
      </c>
      <c r="E24" s="68">
        <f>AVERAGE(C24:D24)</f>
        <v>0.57769999999999999</v>
      </c>
      <c r="F24" s="74" t="s">
        <v>87</v>
      </c>
      <c r="G24" s="15"/>
      <c r="H24" s="42"/>
      <c r="I24" s="42"/>
    </row>
    <row r="25" spans="1:9" x14ac:dyDescent="0.25">
      <c r="A25" s="51" t="s">
        <v>148</v>
      </c>
      <c r="B25" s="51"/>
      <c r="C25" s="83"/>
      <c r="D25" s="83"/>
      <c r="E25" s="58"/>
      <c r="F25" s="51"/>
      <c r="G25" s="15"/>
      <c r="H25" s="15"/>
      <c r="I25" s="15"/>
    </row>
    <row r="26" spans="1:9" x14ac:dyDescent="0.25">
      <c r="A26" s="15"/>
      <c r="B26" s="49" t="s">
        <v>108</v>
      </c>
      <c r="C26" s="84"/>
      <c r="D26" s="84"/>
      <c r="E26" s="70" t="s">
        <v>94</v>
      </c>
      <c r="F26" s="74"/>
      <c r="G26" s="15"/>
      <c r="H26" s="15"/>
      <c r="I26" s="15"/>
    </row>
    <row r="27" spans="1:9" x14ac:dyDescent="0.25">
      <c r="A27" s="15"/>
      <c r="B27" s="15" t="s">
        <v>78</v>
      </c>
      <c r="C27" s="31">
        <v>5670</v>
      </c>
      <c r="D27" s="31">
        <v>11866</v>
      </c>
      <c r="E27" s="72">
        <f t="shared" ref="E27:E29" si="2">AVERAGE(C27:D27)</f>
        <v>8768</v>
      </c>
      <c r="F27" s="74" t="s">
        <v>87</v>
      </c>
      <c r="G27" s="15"/>
      <c r="H27" s="15"/>
      <c r="I27" s="15"/>
    </row>
    <row r="28" spans="1:9" x14ac:dyDescent="0.25">
      <c r="A28" s="15"/>
      <c r="B28" s="15" t="s">
        <v>79</v>
      </c>
      <c r="C28" s="31">
        <v>1161</v>
      </c>
      <c r="D28" s="31">
        <v>4183</v>
      </c>
      <c r="E28" s="72">
        <f t="shared" si="2"/>
        <v>2672</v>
      </c>
      <c r="F28" s="74" t="s">
        <v>87</v>
      </c>
      <c r="G28" s="15"/>
      <c r="H28" s="15"/>
      <c r="I28" s="15"/>
    </row>
    <row r="29" spans="1:9" x14ac:dyDescent="0.25">
      <c r="A29" s="15"/>
      <c r="B29" s="15" t="s">
        <v>80</v>
      </c>
      <c r="C29" s="31">
        <v>349</v>
      </c>
      <c r="D29" s="31">
        <v>996</v>
      </c>
      <c r="E29" s="72">
        <f t="shared" si="2"/>
        <v>672.5</v>
      </c>
      <c r="F29" s="74" t="s">
        <v>87</v>
      </c>
      <c r="G29" s="15"/>
      <c r="H29" s="15"/>
      <c r="I29" s="15"/>
    </row>
    <row r="30" spans="1:9" x14ac:dyDescent="0.25">
      <c r="A30" s="51" t="s">
        <v>114</v>
      </c>
      <c r="B30" s="51"/>
      <c r="C30" s="77"/>
      <c r="D30" s="85"/>
      <c r="E30" s="85"/>
      <c r="F30" s="88"/>
      <c r="G30" s="15"/>
      <c r="H30" s="15"/>
      <c r="I30" s="15"/>
    </row>
    <row r="31" spans="1:9" x14ac:dyDescent="0.25">
      <c r="A31" s="15"/>
      <c r="B31" s="15" t="s">
        <v>34</v>
      </c>
      <c r="C31" s="20" t="s">
        <v>35</v>
      </c>
      <c r="D31" s="20" t="s">
        <v>35</v>
      </c>
      <c r="E31" s="128" t="s">
        <v>35</v>
      </c>
      <c r="F31" s="128"/>
      <c r="G31" s="15"/>
      <c r="H31" s="15"/>
      <c r="I31" s="15"/>
    </row>
    <row r="32" spans="1:9" x14ac:dyDescent="0.25">
      <c r="A32" s="15"/>
      <c r="B32" s="15" t="s">
        <v>36</v>
      </c>
      <c r="C32" s="20">
        <v>3332</v>
      </c>
      <c r="D32" s="20">
        <v>9615</v>
      </c>
      <c r="E32" s="70">
        <f>SUM(C32:D32)</f>
        <v>12947</v>
      </c>
      <c r="F32" s="74" t="s">
        <v>86</v>
      </c>
      <c r="G32" s="15"/>
      <c r="H32" s="15"/>
      <c r="I32" s="15"/>
    </row>
    <row r="33" spans="1:9" x14ac:dyDescent="0.25">
      <c r="A33" s="51" t="s">
        <v>6</v>
      </c>
      <c r="B33" s="51"/>
      <c r="C33" s="85"/>
      <c r="D33" s="85"/>
      <c r="E33" s="85"/>
      <c r="F33" s="88"/>
      <c r="G33" s="15"/>
      <c r="H33" s="15"/>
      <c r="I33" s="15"/>
    </row>
    <row r="34" spans="1:9" x14ac:dyDescent="0.25">
      <c r="A34" s="15"/>
      <c r="B34" s="49" t="s">
        <v>20</v>
      </c>
      <c r="C34" s="48"/>
      <c r="D34" s="48"/>
      <c r="E34" s="80"/>
      <c r="F34" s="82"/>
      <c r="G34" s="15"/>
      <c r="H34" s="15"/>
      <c r="I34" s="15"/>
    </row>
    <row r="35" spans="1:9" x14ac:dyDescent="0.25">
      <c r="A35" s="15"/>
      <c r="B35" s="15" t="s">
        <v>13</v>
      </c>
      <c r="C35" s="20">
        <v>427</v>
      </c>
      <c r="D35" s="20">
        <v>6246</v>
      </c>
      <c r="E35" s="70">
        <f>SUM(C35:D35)</f>
        <v>6673</v>
      </c>
      <c r="F35" s="74" t="s">
        <v>86</v>
      </c>
      <c r="G35" s="15"/>
      <c r="H35" s="15"/>
      <c r="I35" s="15"/>
    </row>
    <row r="36" spans="1:9" x14ac:dyDescent="0.25">
      <c r="A36" s="15"/>
      <c r="B36" s="15" t="s">
        <v>12</v>
      </c>
      <c r="C36" s="20">
        <v>3857</v>
      </c>
      <c r="D36" s="20">
        <v>3516</v>
      </c>
      <c r="E36" s="70">
        <f t="shared" ref="E36:E38" si="3">SUM(C36:D36)</f>
        <v>7373</v>
      </c>
      <c r="F36" s="74" t="s">
        <v>86</v>
      </c>
      <c r="G36" s="15"/>
      <c r="H36" s="15"/>
      <c r="I36" s="15"/>
    </row>
    <row r="37" spans="1:9" x14ac:dyDescent="0.25">
      <c r="A37" s="15"/>
      <c r="B37" s="15" t="s">
        <v>14</v>
      </c>
      <c r="C37" s="20">
        <v>50</v>
      </c>
      <c r="D37" s="20">
        <v>53</v>
      </c>
      <c r="E37" s="70">
        <f t="shared" si="3"/>
        <v>103</v>
      </c>
      <c r="F37" s="74" t="s">
        <v>86</v>
      </c>
      <c r="G37" s="15"/>
      <c r="H37" s="15"/>
      <c r="I37" s="15"/>
    </row>
    <row r="38" spans="1:9" x14ac:dyDescent="0.25">
      <c r="A38" s="15"/>
      <c r="B38" s="15" t="s">
        <v>15</v>
      </c>
      <c r="C38" s="20">
        <v>2846</v>
      </c>
      <c r="D38" s="20">
        <v>7227</v>
      </c>
      <c r="E38" s="70">
        <f t="shared" si="3"/>
        <v>10073</v>
      </c>
      <c r="F38" s="74" t="s">
        <v>86</v>
      </c>
      <c r="G38" s="15"/>
      <c r="H38" s="15"/>
      <c r="I38" s="15"/>
    </row>
    <row r="39" spans="1:9" x14ac:dyDescent="0.25">
      <c r="A39" s="15"/>
      <c r="B39" s="49" t="s">
        <v>70</v>
      </c>
      <c r="C39" s="78"/>
      <c r="D39" s="48"/>
      <c r="E39" s="80"/>
      <c r="F39" s="82"/>
      <c r="G39" s="15"/>
      <c r="H39" s="15"/>
      <c r="I39" s="15"/>
    </row>
    <row r="40" spans="1:9" x14ac:dyDescent="0.25">
      <c r="A40" s="15"/>
      <c r="B40" s="15" t="s">
        <v>30</v>
      </c>
      <c r="C40" s="20" t="s">
        <v>67</v>
      </c>
      <c r="D40" s="20" t="s">
        <v>65</v>
      </c>
      <c r="E40" s="80"/>
      <c r="F40" s="82"/>
      <c r="G40" s="15"/>
      <c r="H40" s="15"/>
      <c r="I40" s="15"/>
    </row>
    <row r="41" spans="1:9" x14ac:dyDescent="0.25">
      <c r="A41" s="15"/>
      <c r="B41" s="15" t="s">
        <v>8</v>
      </c>
      <c r="C41" s="20" t="s">
        <v>65</v>
      </c>
      <c r="D41" s="20" t="s">
        <v>155</v>
      </c>
      <c r="E41" s="80"/>
      <c r="F41" s="82"/>
      <c r="G41" s="15"/>
      <c r="H41" s="15"/>
      <c r="I41" s="15"/>
    </row>
    <row r="42" spans="1:9" x14ac:dyDescent="0.25">
      <c r="A42" s="15"/>
      <c r="B42" s="15" t="s">
        <v>9</v>
      </c>
      <c r="C42" s="20" t="s">
        <v>203</v>
      </c>
      <c r="D42" s="20" t="s">
        <v>217</v>
      </c>
      <c r="E42" s="80"/>
      <c r="F42" s="82"/>
      <c r="G42" s="15"/>
      <c r="H42" s="15"/>
      <c r="I42" s="15"/>
    </row>
    <row r="43" spans="1:9" x14ac:dyDescent="0.25">
      <c r="A43" s="15"/>
      <c r="B43" s="15" t="s">
        <v>10</v>
      </c>
      <c r="C43" s="20" t="s">
        <v>204</v>
      </c>
      <c r="D43" s="20" t="s">
        <v>117</v>
      </c>
      <c r="E43" s="80"/>
      <c r="F43" s="82"/>
      <c r="G43" s="15"/>
      <c r="I43" s="15"/>
    </row>
    <row r="44" spans="1:9" x14ac:dyDescent="0.25">
      <c r="A44" s="15"/>
      <c r="B44" s="15" t="s">
        <v>11</v>
      </c>
      <c r="C44" s="20" t="s">
        <v>213</v>
      </c>
      <c r="D44" s="20" t="s">
        <v>42</v>
      </c>
      <c r="E44" s="80"/>
      <c r="F44" s="82"/>
      <c r="G44" s="15"/>
      <c r="H44" s="15"/>
      <c r="I44" s="15"/>
    </row>
    <row r="45" spans="1:9" x14ac:dyDescent="0.25">
      <c r="A45" s="15"/>
      <c r="B45" s="49" t="s">
        <v>69</v>
      </c>
      <c r="C45" s="78"/>
      <c r="D45" s="48"/>
      <c r="E45" s="70" t="s">
        <v>61</v>
      </c>
      <c r="F45" s="82"/>
      <c r="G45" s="15"/>
      <c r="H45" s="15"/>
      <c r="I45" s="15"/>
    </row>
    <row r="46" spans="1:9" x14ac:dyDescent="0.25">
      <c r="A46" s="15"/>
      <c r="B46" s="15" t="s">
        <v>30</v>
      </c>
      <c r="C46" s="20" t="s">
        <v>143</v>
      </c>
      <c r="D46" s="20" t="s">
        <v>143</v>
      </c>
      <c r="E46" s="64"/>
      <c r="F46" s="26"/>
      <c r="G46" s="15"/>
      <c r="H46" s="15"/>
      <c r="I46" s="15"/>
    </row>
    <row r="47" spans="1:9" x14ac:dyDescent="0.25">
      <c r="A47" s="15"/>
      <c r="B47" s="15" t="s">
        <v>8</v>
      </c>
      <c r="C47" s="20" t="s">
        <v>214</v>
      </c>
      <c r="D47" s="20" t="s">
        <v>181</v>
      </c>
      <c r="E47" s="64"/>
      <c r="F47" s="26"/>
      <c r="G47" s="15"/>
      <c r="H47" s="15"/>
      <c r="I47" s="15"/>
    </row>
    <row r="48" spans="1:9" x14ac:dyDescent="0.25">
      <c r="A48" s="15"/>
      <c r="B48" s="15" t="s">
        <v>9</v>
      </c>
      <c r="C48" s="20" t="s">
        <v>92</v>
      </c>
      <c r="D48" s="20" t="s">
        <v>32</v>
      </c>
      <c r="E48" s="64"/>
      <c r="F48" s="26"/>
      <c r="G48" s="15"/>
      <c r="H48" s="15"/>
      <c r="I48" s="15"/>
    </row>
    <row r="49" spans="1:9" x14ac:dyDescent="0.25">
      <c r="A49" s="51" t="s">
        <v>144</v>
      </c>
      <c r="B49" s="51"/>
      <c r="C49" s="77"/>
      <c r="D49" s="85"/>
      <c r="E49" s="60"/>
      <c r="F49" s="51"/>
      <c r="G49" s="15"/>
      <c r="H49" s="15"/>
      <c r="I49" s="15"/>
    </row>
    <row r="50" spans="1:9" x14ac:dyDescent="0.25">
      <c r="A50" s="15"/>
      <c r="B50" s="49" t="s">
        <v>149</v>
      </c>
      <c r="C50" s="78"/>
      <c r="D50" s="48"/>
      <c r="E50" s="64"/>
      <c r="F50" s="26"/>
      <c r="G50" s="15"/>
      <c r="H50" s="15"/>
      <c r="I50" s="15"/>
    </row>
    <row r="51" spans="1:9" x14ac:dyDescent="0.25">
      <c r="A51" s="15"/>
      <c r="B51" s="15" t="s">
        <v>30</v>
      </c>
      <c r="C51" s="20" t="s">
        <v>165</v>
      </c>
      <c r="D51" s="20" t="s">
        <v>206</v>
      </c>
      <c r="E51" s="64"/>
      <c r="F51" s="26"/>
      <c r="G51" s="15"/>
      <c r="H51" s="15"/>
      <c r="I51" s="15"/>
    </row>
    <row r="52" spans="1:9" x14ac:dyDescent="0.25">
      <c r="A52" s="15"/>
      <c r="B52" s="15" t="s">
        <v>8</v>
      </c>
      <c r="C52" s="20" t="s">
        <v>152</v>
      </c>
      <c r="D52" s="89" t="s">
        <v>95</v>
      </c>
      <c r="E52" s="64"/>
      <c r="F52" s="26"/>
    </row>
    <row r="53" spans="1:9" x14ac:dyDescent="0.25">
      <c r="A53" s="15"/>
      <c r="B53" s="15" t="s">
        <v>9</v>
      </c>
      <c r="C53" s="20" t="s">
        <v>150</v>
      </c>
      <c r="D53" s="20" t="s">
        <v>207</v>
      </c>
      <c r="E53" s="64"/>
      <c r="F53" s="26"/>
    </row>
    <row r="54" spans="1:9" x14ac:dyDescent="0.25">
      <c r="A54" s="15"/>
      <c r="B54" s="15" t="s">
        <v>10</v>
      </c>
      <c r="C54" s="20" t="s">
        <v>173</v>
      </c>
      <c r="D54" s="20" t="s">
        <v>215</v>
      </c>
      <c r="E54" s="64"/>
      <c r="F54" s="26"/>
    </row>
    <row r="55" spans="1:9" x14ac:dyDescent="0.25">
      <c r="A55" s="15"/>
      <c r="B55" s="15" t="s">
        <v>11</v>
      </c>
      <c r="C55" s="20" t="s">
        <v>205</v>
      </c>
      <c r="D55" s="20" t="s">
        <v>216</v>
      </c>
      <c r="E55" s="64"/>
      <c r="F55" s="26"/>
    </row>
    <row r="56" spans="1:9" x14ac:dyDescent="0.25">
      <c r="A56" s="15"/>
      <c r="C56" s="86"/>
      <c r="D56" s="87"/>
    </row>
    <row r="57" spans="1:9" x14ac:dyDescent="0.25">
      <c r="A57" s="15"/>
    </row>
    <row r="58" spans="1:9" x14ac:dyDescent="0.25">
      <c r="A58" s="15"/>
    </row>
    <row r="59" spans="1:9" x14ac:dyDescent="0.25">
      <c r="A59" s="15"/>
    </row>
    <row r="60" spans="1:9" x14ac:dyDescent="0.25">
      <c r="A60" s="15"/>
    </row>
    <row r="61" spans="1:9" x14ac:dyDescent="0.25">
      <c r="A61" s="15"/>
    </row>
    <row r="62" spans="1:9" x14ac:dyDescent="0.25">
      <c r="A62" s="15"/>
    </row>
  </sheetData>
  <mergeCells count="4">
    <mergeCell ref="A1:B1"/>
    <mergeCell ref="E1:F1"/>
    <mergeCell ref="E19:F19"/>
    <mergeCell ref="E31:F31"/>
  </mergeCells>
  <pageMargins left="0.7" right="0.7" top="0.75" bottom="0.75" header="0.3" footer="0.3"/>
  <pageSetup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W62"/>
  <sheetViews>
    <sheetView workbookViewId="0">
      <pane ySplit="1" topLeftCell="A2" activePane="bottomLeft" state="frozen"/>
      <selection pane="bottomLeft" activeCell="C5" sqref="C5"/>
    </sheetView>
  </sheetViews>
  <sheetFormatPr defaultRowHeight="15" x14ac:dyDescent="0.25"/>
  <cols>
    <col min="1" max="1" width="5.28515625" customWidth="1"/>
    <col min="2" max="2" width="29.140625" customWidth="1"/>
    <col min="3" max="3" width="29" style="1" customWidth="1"/>
    <col min="4" max="4" width="24.85546875" style="12" customWidth="1"/>
    <col min="5" max="5" width="10.42578125" style="62" customWidth="1"/>
    <col min="6" max="6" width="7.42578125" customWidth="1"/>
  </cols>
  <sheetData>
    <row r="1" spans="1:23" x14ac:dyDescent="0.25">
      <c r="A1" s="123" t="s">
        <v>4</v>
      </c>
      <c r="B1" s="123"/>
      <c r="C1" s="13" t="s">
        <v>0</v>
      </c>
      <c r="D1" s="14" t="s">
        <v>1</v>
      </c>
      <c r="E1" s="124" t="s">
        <v>2</v>
      </c>
      <c r="F1" s="124"/>
      <c r="G1" s="15"/>
      <c r="H1" s="15"/>
      <c r="I1" s="15"/>
    </row>
    <row r="2" spans="1:23" x14ac:dyDescent="0.25">
      <c r="A2" s="51" t="s">
        <v>3</v>
      </c>
      <c r="B2" s="51"/>
      <c r="C2" s="52"/>
      <c r="D2" s="52"/>
      <c r="E2" s="60"/>
      <c r="F2" s="51"/>
      <c r="G2" s="15"/>
      <c r="H2" s="15"/>
      <c r="I2" s="15"/>
    </row>
    <row r="3" spans="1:23" x14ac:dyDescent="0.25">
      <c r="A3" s="15"/>
      <c r="B3" s="15" t="s">
        <v>53</v>
      </c>
      <c r="C3" s="31">
        <v>7248</v>
      </c>
      <c r="D3" s="31">
        <v>12848</v>
      </c>
      <c r="E3" s="67">
        <f>SUM(C3:D3)</f>
        <v>20096</v>
      </c>
      <c r="F3" s="26" t="s">
        <v>86</v>
      </c>
      <c r="G3" s="15"/>
      <c r="H3" s="44"/>
      <c r="I3" s="15"/>
    </row>
    <row r="4" spans="1:23" x14ac:dyDescent="0.25">
      <c r="A4" s="15"/>
      <c r="B4" s="15" t="s">
        <v>22</v>
      </c>
      <c r="C4" s="31">
        <v>4279</v>
      </c>
      <c r="D4" s="31">
        <v>6315</v>
      </c>
      <c r="E4" s="67">
        <f>SUM(C4:D4)</f>
        <v>10594</v>
      </c>
      <c r="F4" s="26" t="s">
        <v>86</v>
      </c>
      <c r="G4" s="15"/>
      <c r="H4" s="15"/>
      <c r="I4" s="15"/>
    </row>
    <row r="5" spans="1:23" x14ac:dyDescent="0.25">
      <c r="A5" s="15"/>
      <c r="B5" s="15" t="s">
        <v>24</v>
      </c>
      <c r="C5" s="22">
        <v>0.47899999999999998</v>
      </c>
      <c r="D5" s="22">
        <v>0.41599999999999998</v>
      </c>
      <c r="E5" s="68">
        <f t="shared" ref="E5:E6" si="0">AVERAGE(C5:D5)</f>
        <v>0.44750000000000001</v>
      </c>
      <c r="F5" s="26" t="s">
        <v>87</v>
      </c>
      <c r="G5" s="15"/>
      <c r="H5" s="15"/>
      <c r="I5" s="15"/>
    </row>
    <row r="6" spans="1:23" x14ac:dyDescent="0.25">
      <c r="A6" s="15"/>
      <c r="B6" s="15" t="s">
        <v>25</v>
      </c>
      <c r="C6" s="22">
        <v>0.52100000000000002</v>
      </c>
      <c r="D6" s="22">
        <v>0.58399999999999996</v>
      </c>
      <c r="E6" s="68">
        <f t="shared" si="0"/>
        <v>0.55249999999999999</v>
      </c>
      <c r="F6" s="26" t="s">
        <v>87</v>
      </c>
      <c r="G6" s="44"/>
      <c r="H6" s="15"/>
      <c r="I6" s="15"/>
    </row>
    <row r="7" spans="1:23" x14ac:dyDescent="0.25">
      <c r="A7" s="15"/>
      <c r="B7" s="15" t="s">
        <v>23</v>
      </c>
      <c r="C7" s="31">
        <v>51794</v>
      </c>
      <c r="D7" s="31">
        <v>28110</v>
      </c>
      <c r="E7" s="67">
        <f>SUM(C7:D7)</f>
        <v>79904</v>
      </c>
      <c r="F7" s="26" t="s">
        <v>86</v>
      </c>
      <c r="G7" s="15"/>
      <c r="H7" s="15"/>
      <c r="I7" s="15"/>
    </row>
    <row r="8" spans="1:23" x14ac:dyDescent="0.25">
      <c r="A8" s="15"/>
      <c r="B8" s="15" t="s">
        <v>17</v>
      </c>
      <c r="C8" s="20">
        <v>7.15</v>
      </c>
      <c r="D8" s="20">
        <v>2.19</v>
      </c>
      <c r="E8" s="69">
        <f>AVERAGE(C8:D8)</f>
        <v>4.67</v>
      </c>
      <c r="F8" s="26" t="s">
        <v>87</v>
      </c>
      <c r="G8" s="15"/>
      <c r="H8" s="15"/>
      <c r="I8" s="15"/>
    </row>
    <row r="9" spans="1:23" x14ac:dyDescent="0.25">
      <c r="A9" s="15"/>
      <c r="B9" s="15" t="s">
        <v>18</v>
      </c>
      <c r="C9" s="20" t="s">
        <v>202</v>
      </c>
      <c r="D9" s="32" t="s">
        <v>209</v>
      </c>
      <c r="E9" s="40" t="s">
        <v>210</v>
      </c>
      <c r="F9" s="30" t="s">
        <v>87</v>
      </c>
      <c r="G9" s="15"/>
      <c r="H9" s="15"/>
      <c r="I9" s="15"/>
    </row>
    <row r="10" spans="1:23" x14ac:dyDescent="0.25">
      <c r="A10" s="15"/>
      <c r="B10" s="15" t="s">
        <v>16</v>
      </c>
      <c r="C10" s="22">
        <v>0.43780000000000002</v>
      </c>
      <c r="D10" s="22">
        <v>0.55269999999999997</v>
      </c>
      <c r="E10" s="68">
        <f t="shared" ref="E10" si="1">AVERAGE(C10:D10)</f>
        <v>0.49524999999999997</v>
      </c>
      <c r="F10" s="74" t="s">
        <v>87</v>
      </c>
      <c r="G10" s="15"/>
      <c r="H10" s="15"/>
      <c r="I10" s="15"/>
    </row>
    <row r="11" spans="1:23" x14ac:dyDescent="0.25">
      <c r="A11" s="15"/>
      <c r="B11" s="15" t="s">
        <v>40</v>
      </c>
      <c r="C11" s="20" t="s">
        <v>37</v>
      </c>
      <c r="D11" s="20" t="s">
        <v>37</v>
      </c>
      <c r="E11" s="70" t="s">
        <v>37</v>
      </c>
      <c r="F11" s="74"/>
      <c r="G11" s="15"/>
      <c r="H11" s="15"/>
      <c r="I11" s="15"/>
    </row>
    <row r="12" spans="1:23" x14ac:dyDescent="0.25">
      <c r="A12" s="15"/>
      <c r="B12" s="15" t="s">
        <v>8</v>
      </c>
      <c r="C12" s="20" t="s">
        <v>38</v>
      </c>
      <c r="D12" s="20" t="s">
        <v>38</v>
      </c>
      <c r="E12" s="70"/>
      <c r="F12" s="74"/>
      <c r="G12" s="15"/>
      <c r="H12" s="15"/>
      <c r="I12" s="15"/>
      <c r="W12" t="s">
        <v>102</v>
      </c>
    </row>
    <row r="13" spans="1:23" x14ac:dyDescent="0.25">
      <c r="A13" s="15"/>
      <c r="B13" s="15" t="s">
        <v>9</v>
      </c>
      <c r="C13" s="20" t="s">
        <v>146</v>
      </c>
      <c r="D13" s="20" t="s">
        <v>39</v>
      </c>
      <c r="E13" s="70"/>
      <c r="F13" s="74"/>
      <c r="G13" s="15"/>
    </row>
    <row r="14" spans="1:23" x14ac:dyDescent="0.25">
      <c r="A14" s="15"/>
      <c r="B14" s="15" t="s">
        <v>41</v>
      </c>
      <c r="C14" s="20" t="s">
        <v>56</v>
      </c>
      <c r="D14" s="20" t="s">
        <v>56</v>
      </c>
      <c r="E14" s="70" t="s">
        <v>56</v>
      </c>
      <c r="F14" s="74"/>
      <c r="G14" s="15"/>
    </row>
    <row r="15" spans="1:23" x14ac:dyDescent="0.25">
      <c r="A15" s="15"/>
      <c r="B15" s="15" t="s">
        <v>8</v>
      </c>
      <c r="C15" s="20" t="s">
        <v>147</v>
      </c>
      <c r="D15" s="20" t="s">
        <v>57</v>
      </c>
      <c r="E15" s="70"/>
      <c r="F15" s="74"/>
      <c r="G15" s="15"/>
    </row>
    <row r="16" spans="1:23" x14ac:dyDescent="0.25">
      <c r="A16" s="15"/>
      <c r="B16" s="15" t="s">
        <v>9</v>
      </c>
      <c r="C16" s="20" t="s">
        <v>60</v>
      </c>
      <c r="D16" s="20" t="s">
        <v>91</v>
      </c>
      <c r="E16" s="70"/>
      <c r="F16" s="74"/>
      <c r="G16" s="15"/>
      <c r="H16" s="41"/>
      <c r="I16" s="41"/>
    </row>
    <row r="17" spans="1:9" x14ac:dyDescent="0.25">
      <c r="A17" s="15"/>
      <c r="B17" s="15" t="s">
        <v>10</v>
      </c>
      <c r="C17" s="20" t="s">
        <v>91</v>
      </c>
      <c r="D17" s="20" t="s">
        <v>211</v>
      </c>
      <c r="E17" s="70"/>
      <c r="F17" s="74"/>
      <c r="G17" s="15"/>
      <c r="H17" s="42"/>
      <c r="I17" s="42"/>
    </row>
    <row r="18" spans="1:9" x14ac:dyDescent="0.25">
      <c r="A18" s="15"/>
      <c r="B18" s="15" t="s">
        <v>11</v>
      </c>
      <c r="C18" s="20" t="s">
        <v>58</v>
      </c>
      <c r="D18" s="20" t="s">
        <v>58</v>
      </c>
      <c r="E18" s="70"/>
      <c r="F18" s="74"/>
      <c r="G18" s="15"/>
      <c r="H18" s="42"/>
      <c r="I18" s="42"/>
    </row>
    <row r="19" spans="1:9" x14ac:dyDescent="0.25">
      <c r="A19" s="15"/>
      <c r="B19" s="15" t="s">
        <v>27</v>
      </c>
      <c r="C19" s="20" t="s">
        <v>52</v>
      </c>
      <c r="D19" s="20" t="s">
        <v>52</v>
      </c>
      <c r="E19" s="127" t="s">
        <v>52</v>
      </c>
      <c r="F19" s="127"/>
      <c r="G19" s="15"/>
      <c r="H19" s="42"/>
      <c r="I19" s="42"/>
    </row>
    <row r="20" spans="1:9" x14ac:dyDescent="0.25">
      <c r="A20" s="15"/>
      <c r="B20" s="15" t="s">
        <v>28</v>
      </c>
      <c r="C20" s="20" t="s">
        <v>26</v>
      </c>
      <c r="D20" s="20" t="s">
        <v>29</v>
      </c>
      <c r="E20" s="73"/>
      <c r="F20" s="73"/>
      <c r="G20" s="15"/>
      <c r="H20" s="42"/>
      <c r="I20" s="42"/>
    </row>
    <row r="21" spans="1:9" x14ac:dyDescent="0.25">
      <c r="A21" s="15"/>
      <c r="B21" s="15" t="s">
        <v>98</v>
      </c>
      <c r="C21" s="31">
        <v>3413</v>
      </c>
      <c r="D21" s="31">
        <v>5886</v>
      </c>
      <c r="E21" s="67">
        <f>SUM(C21:D21)</f>
        <v>9299</v>
      </c>
      <c r="F21" s="74"/>
      <c r="G21" s="15"/>
      <c r="H21" s="42"/>
      <c r="I21" s="42"/>
    </row>
    <row r="22" spans="1:9" x14ac:dyDescent="0.25">
      <c r="A22" s="15"/>
      <c r="B22" s="15" t="s">
        <v>99</v>
      </c>
      <c r="C22" s="31">
        <v>1360</v>
      </c>
      <c r="D22" s="31">
        <v>3486</v>
      </c>
      <c r="E22" s="65"/>
      <c r="F22" s="26"/>
      <c r="G22" s="15"/>
      <c r="H22" s="42"/>
      <c r="I22" s="42"/>
    </row>
    <row r="23" spans="1:9" x14ac:dyDescent="0.25">
      <c r="A23" s="15"/>
      <c r="B23" s="15" t="s">
        <v>45</v>
      </c>
      <c r="C23" s="20" t="s">
        <v>46</v>
      </c>
      <c r="D23" s="22" t="s">
        <v>46</v>
      </c>
      <c r="E23" s="70" t="s">
        <v>46</v>
      </c>
      <c r="F23" s="26"/>
      <c r="G23" s="15"/>
      <c r="H23" s="42"/>
      <c r="I23" s="42"/>
    </row>
    <row r="24" spans="1:9" x14ac:dyDescent="0.25">
      <c r="A24" s="15"/>
      <c r="B24" s="15" t="s">
        <v>81</v>
      </c>
      <c r="C24" s="22">
        <v>0.63090000000000002</v>
      </c>
      <c r="D24" s="22">
        <v>0.54090000000000005</v>
      </c>
      <c r="E24" s="68">
        <f>AVERAGE(C24:D24)</f>
        <v>0.58590000000000009</v>
      </c>
      <c r="F24" s="26" t="s">
        <v>87</v>
      </c>
      <c r="G24" s="15"/>
      <c r="H24" s="42"/>
      <c r="I24" s="42"/>
    </row>
    <row r="25" spans="1:9" x14ac:dyDescent="0.25">
      <c r="A25" s="51" t="s">
        <v>148</v>
      </c>
      <c r="B25" s="51"/>
      <c r="C25" s="75"/>
      <c r="D25" s="58"/>
      <c r="E25" s="58"/>
      <c r="F25" s="51"/>
      <c r="G25" s="15"/>
      <c r="H25" s="15"/>
      <c r="I25" s="15"/>
    </row>
    <row r="26" spans="1:9" x14ac:dyDescent="0.25">
      <c r="A26" s="15"/>
      <c r="B26" s="49" t="s">
        <v>108</v>
      </c>
      <c r="C26" s="76"/>
      <c r="D26" s="59"/>
      <c r="E26" s="70" t="s">
        <v>94</v>
      </c>
      <c r="F26" s="26"/>
      <c r="G26" s="15"/>
      <c r="H26" s="15"/>
      <c r="I26" s="15"/>
    </row>
    <row r="27" spans="1:9" x14ac:dyDescent="0.25">
      <c r="A27" s="15"/>
      <c r="B27" s="15" t="s">
        <v>78</v>
      </c>
      <c r="C27" s="31">
        <v>5722</v>
      </c>
      <c r="D27" s="31">
        <v>9152</v>
      </c>
      <c r="E27" s="72">
        <f t="shared" ref="E27:E29" si="2">AVERAGE(C27:D27)</f>
        <v>7437</v>
      </c>
      <c r="F27" s="26" t="s">
        <v>87</v>
      </c>
      <c r="G27" s="15"/>
      <c r="H27" s="15"/>
      <c r="I27" s="15"/>
    </row>
    <row r="28" spans="1:9" x14ac:dyDescent="0.25">
      <c r="A28" s="15"/>
      <c r="B28" s="15" t="s">
        <v>79</v>
      </c>
      <c r="C28" s="31">
        <v>1225</v>
      </c>
      <c r="D28" s="31">
        <v>2945</v>
      </c>
      <c r="E28" s="72">
        <f t="shared" si="2"/>
        <v>2085</v>
      </c>
      <c r="F28" s="26" t="s">
        <v>87</v>
      </c>
      <c r="G28" s="15"/>
      <c r="H28" s="15"/>
      <c r="I28" s="15"/>
    </row>
    <row r="29" spans="1:9" x14ac:dyDescent="0.25">
      <c r="A29" s="15"/>
      <c r="B29" s="15" t="s">
        <v>80</v>
      </c>
      <c r="C29" s="31">
        <v>301</v>
      </c>
      <c r="D29" s="31">
        <v>751</v>
      </c>
      <c r="E29" s="72">
        <f t="shared" si="2"/>
        <v>526</v>
      </c>
      <c r="F29" s="26" t="s">
        <v>87</v>
      </c>
      <c r="G29" s="15"/>
      <c r="H29" s="15"/>
      <c r="I29" s="15"/>
    </row>
    <row r="30" spans="1:9" x14ac:dyDescent="0.25">
      <c r="A30" s="51" t="s">
        <v>114</v>
      </c>
      <c r="B30" s="51"/>
      <c r="C30" s="77"/>
      <c r="D30" s="77"/>
      <c r="E30" s="60"/>
      <c r="F30" s="51"/>
      <c r="G30" s="15"/>
      <c r="H30" s="15"/>
      <c r="I30" s="15"/>
    </row>
    <row r="31" spans="1:9" x14ac:dyDescent="0.25">
      <c r="A31" s="15"/>
      <c r="B31" s="15" t="s">
        <v>34</v>
      </c>
      <c r="C31" s="20" t="s">
        <v>35</v>
      </c>
      <c r="D31" s="20" t="s">
        <v>35</v>
      </c>
      <c r="E31" s="129" t="s">
        <v>35</v>
      </c>
      <c r="F31" s="129"/>
      <c r="G31" s="15"/>
      <c r="H31" s="15"/>
      <c r="I31" s="15"/>
    </row>
    <row r="32" spans="1:9" x14ac:dyDescent="0.25">
      <c r="A32" s="15"/>
      <c r="B32" s="15" t="s">
        <v>36</v>
      </c>
      <c r="C32" s="20">
        <v>3389</v>
      </c>
      <c r="D32" s="20">
        <v>8093</v>
      </c>
      <c r="E32" s="70">
        <f>SUM(C32:D32)</f>
        <v>11482</v>
      </c>
      <c r="F32" s="26" t="s">
        <v>86</v>
      </c>
      <c r="G32" s="15"/>
      <c r="H32" s="15"/>
      <c r="I32" s="15"/>
    </row>
    <row r="33" spans="1:9" x14ac:dyDescent="0.25">
      <c r="A33" s="51" t="s">
        <v>6</v>
      </c>
      <c r="B33" s="51"/>
      <c r="C33" s="77"/>
      <c r="D33" s="60"/>
      <c r="E33" s="60"/>
      <c r="F33" s="51"/>
      <c r="G33" s="15"/>
      <c r="H33" s="15"/>
      <c r="I33" s="15"/>
    </row>
    <row r="34" spans="1:9" x14ac:dyDescent="0.25">
      <c r="A34" s="15"/>
      <c r="B34" s="49" t="s">
        <v>20</v>
      </c>
      <c r="C34" s="78"/>
      <c r="D34" s="61"/>
      <c r="E34" s="64"/>
      <c r="F34" s="26"/>
      <c r="G34" s="15"/>
      <c r="H34" s="15"/>
      <c r="I34" s="15"/>
    </row>
    <row r="35" spans="1:9" x14ac:dyDescent="0.25">
      <c r="A35" s="15"/>
      <c r="B35" s="15" t="s">
        <v>13</v>
      </c>
      <c r="C35" s="20">
        <v>401</v>
      </c>
      <c r="D35" s="20">
        <v>4717</v>
      </c>
      <c r="E35" s="70">
        <f>SUM(C35:D35)</f>
        <v>5118</v>
      </c>
      <c r="F35" s="26" t="s">
        <v>86</v>
      </c>
      <c r="G35" s="15"/>
      <c r="H35" s="15"/>
      <c r="I35" s="15"/>
    </row>
    <row r="36" spans="1:9" x14ac:dyDescent="0.25">
      <c r="A36" s="15"/>
      <c r="B36" s="15" t="s">
        <v>12</v>
      </c>
      <c r="C36" s="20">
        <v>3206</v>
      </c>
      <c r="D36" s="20">
        <v>2768</v>
      </c>
      <c r="E36" s="70">
        <f t="shared" ref="E36:E38" si="3">SUM(C36:D36)</f>
        <v>5974</v>
      </c>
      <c r="F36" s="26" t="s">
        <v>86</v>
      </c>
      <c r="G36" s="15"/>
      <c r="H36" s="15"/>
      <c r="I36" s="15"/>
    </row>
    <row r="37" spans="1:9" x14ac:dyDescent="0.25">
      <c r="A37" s="15"/>
      <c r="B37" s="15" t="s">
        <v>14</v>
      </c>
      <c r="C37" s="20">
        <v>38</v>
      </c>
      <c r="D37" s="20">
        <v>75</v>
      </c>
      <c r="E37" s="70">
        <f t="shared" si="3"/>
        <v>113</v>
      </c>
      <c r="F37" s="26" t="s">
        <v>86</v>
      </c>
      <c r="G37" s="15"/>
      <c r="H37" s="15"/>
      <c r="I37" s="15"/>
    </row>
    <row r="38" spans="1:9" x14ac:dyDescent="0.25">
      <c r="A38" s="15"/>
      <c r="B38" s="15" t="s">
        <v>15</v>
      </c>
      <c r="C38" s="20">
        <v>3206</v>
      </c>
      <c r="D38" s="20">
        <v>5288</v>
      </c>
      <c r="E38" s="70">
        <f t="shared" si="3"/>
        <v>8494</v>
      </c>
      <c r="F38" s="26" t="s">
        <v>86</v>
      </c>
      <c r="G38" s="15"/>
      <c r="H38" s="15"/>
      <c r="I38" s="15"/>
    </row>
    <row r="39" spans="1:9" x14ac:dyDescent="0.25">
      <c r="A39" s="15"/>
      <c r="B39" s="49" t="s">
        <v>70</v>
      </c>
      <c r="C39" s="78"/>
      <c r="D39" s="61"/>
      <c r="E39" s="64"/>
      <c r="F39" s="26"/>
      <c r="G39" s="15"/>
      <c r="H39" s="15"/>
      <c r="I39" s="15"/>
    </row>
    <row r="40" spans="1:9" x14ac:dyDescent="0.25">
      <c r="A40" s="15"/>
      <c r="B40" s="15" t="s">
        <v>30</v>
      </c>
      <c r="C40" s="20" t="s">
        <v>67</v>
      </c>
      <c r="D40" s="20" t="s">
        <v>65</v>
      </c>
      <c r="E40" s="64"/>
      <c r="F40" s="26"/>
      <c r="G40" s="15"/>
      <c r="H40" s="15"/>
      <c r="I40" s="15"/>
    </row>
    <row r="41" spans="1:9" x14ac:dyDescent="0.25">
      <c r="A41" s="15"/>
      <c r="B41" s="15" t="s">
        <v>8</v>
      </c>
      <c r="C41" s="20" t="s">
        <v>203</v>
      </c>
      <c r="D41" s="20" t="s">
        <v>155</v>
      </c>
      <c r="E41" s="64"/>
      <c r="F41" s="26"/>
      <c r="G41" s="15"/>
      <c r="H41" s="15"/>
      <c r="I41" s="15"/>
    </row>
    <row r="42" spans="1:9" x14ac:dyDescent="0.25">
      <c r="A42" s="15"/>
      <c r="B42" s="15" t="s">
        <v>9</v>
      </c>
      <c r="C42" s="20" t="s">
        <v>65</v>
      </c>
      <c r="D42" s="20" t="s">
        <v>117</v>
      </c>
      <c r="E42" s="64"/>
      <c r="F42" s="26"/>
      <c r="G42" s="15"/>
      <c r="H42" s="15"/>
      <c r="I42" s="15"/>
    </row>
    <row r="43" spans="1:9" x14ac:dyDescent="0.25">
      <c r="A43" s="15"/>
      <c r="B43" s="15" t="s">
        <v>10</v>
      </c>
      <c r="C43" s="20" t="s">
        <v>1</v>
      </c>
      <c r="D43" s="20" t="s">
        <v>198</v>
      </c>
      <c r="E43" s="64"/>
      <c r="F43" s="26"/>
      <c r="G43" s="15"/>
      <c r="I43" s="15"/>
    </row>
    <row r="44" spans="1:9" x14ac:dyDescent="0.25">
      <c r="A44" s="15"/>
      <c r="B44" s="15" t="s">
        <v>11</v>
      </c>
      <c r="C44" s="20" t="s">
        <v>204</v>
      </c>
      <c r="D44" s="20" t="s">
        <v>42</v>
      </c>
      <c r="E44" s="64"/>
      <c r="F44" s="26"/>
      <c r="G44" s="15"/>
      <c r="H44" s="15"/>
      <c r="I44" s="15"/>
    </row>
    <row r="45" spans="1:9" x14ac:dyDescent="0.25">
      <c r="A45" s="15"/>
      <c r="B45" s="49" t="s">
        <v>69</v>
      </c>
      <c r="C45" s="78"/>
      <c r="D45" s="61"/>
      <c r="E45" s="70" t="s">
        <v>61</v>
      </c>
      <c r="F45" s="26"/>
      <c r="G45" s="15"/>
      <c r="H45" s="15"/>
      <c r="I45" s="15"/>
    </row>
    <row r="46" spans="1:9" x14ac:dyDescent="0.25">
      <c r="A46" s="15"/>
      <c r="B46" s="15" t="s">
        <v>30</v>
      </c>
      <c r="C46" s="20" t="s">
        <v>143</v>
      </c>
      <c r="D46" s="20" t="s">
        <v>143</v>
      </c>
      <c r="E46" s="64"/>
      <c r="F46" s="26"/>
      <c r="G46" s="15"/>
      <c r="H46" s="15"/>
      <c r="I46" s="15"/>
    </row>
    <row r="47" spans="1:9" x14ac:dyDescent="0.25">
      <c r="A47" s="15"/>
      <c r="B47" s="15" t="s">
        <v>8</v>
      </c>
      <c r="C47" s="20" t="s">
        <v>62</v>
      </c>
      <c r="D47" s="20" t="s">
        <v>92</v>
      </c>
      <c r="E47" s="64"/>
      <c r="F47" s="26"/>
      <c r="G47" s="15"/>
      <c r="H47" s="15"/>
      <c r="I47" s="15"/>
    </row>
    <row r="48" spans="1:9" x14ac:dyDescent="0.25">
      <c r="A48" s="15"/>
      <c r="B48" s="15" t="s">
        <v>9</v>
      </c>
      <c r="C48" s="57" t="s">
        <v>62</v>
      </c>
      <c r="D48" s="20" t="s">
        <v>181</v>
      </c>
      <c r="E48" s="64"/>
      <c r="F48" s="26"/>
      <c r="G48" s="15"/>
      <c r="H48" s="15"/>
      <c r="I48" s="15"/>
    </row>
    <row r="49" spans="1:9" x14ac:dyDescent="0.25">
      <c r="A49" s="51" t="s">
        <v>144</v>
      </c>
      <c r="B49" s="51"/>
      <c r="C49" s="60"/>
      <c r="D49" s="60"/>
      <c r="E49" s="60"/>
      <c r="F49" s="51"/>
      <c r="G49" s="15"/>
      <c r="H49" s="15"/>
      <c r="I49" s="15"/>
    </row>
    <row r="50" spans="1:9" x14ac:dyDescent="0.25">
      <c r="A50" s="15"/>
      <c r="B50" s="49" t="s">
        <v>149</v>
      </c>
      <c r="C50" s="61"/>
      <c r="D50" s="61"/>
      <c r="E50" s="64"/>
      <c r="F50" s="26"/>
      <c r="G50" s="15"/>
      <c r="H50" s="15"/>
      <c r="I50" s="15"/>
    </row>
    <row r="51" spans="1:9" x14ac:dyDescent="0.25">
      <c r="A51" s="15"/>
      <c r="B51" s="15" t="s">
        <v>30</v>
      </c>
      <c r="C51" s="20" t="s">
        <v>165</v>
      </c>
      <c r="D51" s="20" t="s">
        <v>95</v>
      </c>
      <c r="E51" s="64"/>
      <c r="F51" s="26"/>
      <c r="G51" s="15"/>
      <c r="H51" s="15"/>
      <c r="I51" s="15"/>
    </row>
    <row r="52" spans="1:9" x14ac:dyDescent="0.25">
      <c r="A52" s="15"/>
      <c r="B52" s="15" t="s">
        <v>8</v>
      </c>
      <c r="C52" s="20" t="s">
        <v>152</v>
      </c>
      <c r="D52" s="20" t="s">
        <v>206</v>
      </c>
      <c r="E52" s="64"/>
      <c r="F52" s="26"/>
    </row>
    <row r="53" spans="1:9" x14ac:dyDescent="0.25">
      <c r="A53" s="15"/>
      <c r="B53" s="15" t="s">
        <v>9</v>
      </c>
      <c r="C53" s="20" t="s">
        <v>173</v>
      </c>
      <c r="D53" s="20" t="s">
        <v>48</v>
      </c>
      <c r="E53" s="64"/>
      <c r="F53" s="26"/>
    </row>
    <row r="54" spans="1:9" x14ac:dyDescent="0.25">
      <c r="A54" s="15"/>
      <c r="B54" s="15" t="s">
        <v>10</v>
      </c>
      <c r="C54" s="20" t="s">
        <v>150</v>
      </c>
      <c r="D54" s="20" t="s">
        <v>207</v>
      </c>
      <c r="E54" s="64"/>
      <c r="F54" s="26"/>
    </row>
    <row r="55" spans="1:9" x14ac:dyDescent="0.25">
      <c r="A55" s="15"/>
      <c r="B55" s="15" t="s">
        <v>11</v>
      </c>
      <c r="C55" s="20" t="s">
        <v>205</v>
      </c>
      <c r="D55" s="20" t="s">
        <v>208</v>
      </c>
      <c r="E55" s="64"/>
      <c r="F55" s="26"/>
    </row>
    <row r="56" spans="1:9" x14ac:dyDescent="0.25">
      <c r="A56" s="15"/>
      <c r="C56" s="62"/>
      <c r="D56" s="63"/>
    </row>
    <row r="57" spans="1:9" x14ac:dyDescent="0.25">
      <c r="A57" s="15"/>
    </row>
    <row r="58" spans="1:9" x14ac:dyDescent="0.25">
      <c r="A58" s="15"/>
    </row>
    <row r="59" spans="1:9" x14ac:dyDescent="0.25">
      <c r="A59" s="15"/>
    </row>
    <row r="60" spans="1:9" x14ac:dyDescent="0.25">
      <c r="A60" s="15"/>
    </row>
    <row r="61" spans="1:9" x14ac:dyDescent="0.25">
      <c r="A61" s="15"/>
    </row>
    <row r="62" spans="1:9" x14ac:dyDescent="0.25">
      <c r="A62" s="15"/>
    </row>
  </sheetData>
  <mergeCells count="4">
    <mergeCell ref="A1:B1"/>
    <mergeCell ref="E1:F1"/>
    <mergeCell ref="E19:F19"/>
    <mergeCell ref="E31:F31"/>
  </mergeCells>
  <pageMargins left="0.7" right="0.7" top="0.75" bottom="0.75" header="0.3" footer="0.3"/>
  <pageSetup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W62"/>
  <sheetViews>
    <sheetView workbookViewId="0">
      <pane ySplit="1" topLeftCell="A2" activePane="bottomLeft" state="frozen"/>
      <selection pane="bottomLeft" activeCell="E3" sqref="E3:E4"/>
    </sheetView>
  </sheetViews>
  <sheetFormatPr defaultRowHeight="15" x14ac:dyDescent="0.25"/>
  <cols>
    <col min="1" max="1" width="5.28515625" customWidth="1"/>
    <col min="2" max="2" width="29.140625" customWidth="1"/>
    <col min="3" max="3" width="29" style="1" customWidth="1"/>
    <col min="4" max="4" width="24.85546875" style="12" customWidth="1"/>
    <col min="5" max="5" width="10.42578125" style="62" customWidth="1"/>
    <col min="6" max="6" width="7.42578125" customWidth="1"/>
  </cols>
  <sheetData>
    <row r="1" spans="1:23" x14ac:dyDescent="0.25">
      <c r="A1" s="123" t="s">
        <v>4</v>
      </c>
      <c r="B1" s="123"/>
      <c r="C1" s="13" t="s">
        <v>0</v>
      </c>
      <c r="D1" s="14" t="s">
        <v>1</v>
      </c>
      <c r="E1" s="124" t="s">
        <v>2</v>
      </c>
      <c r="F1" s="124"/>
      <c r="G1" s="15"/>
      <c r="H1" s="15"/>
      <c r="I1" s="15"/>
    </row>
    <row r="2" spans="1:23" x14ac:dyDescent="0.25">
      <c r="A2" s="51" t="s">
        <v>3</v>
      </c>
      <c r="B2" s="51"/>
      <c r="C2" s="52"/>
      <c r="D2" s="52"/>
      <c r="E2" s="60"/>
      <c r="F2" s="51"/>
      <c r="G2" s="15"/>
      <c r="H2" s="15"/>
      <c r="I2" s="15"/>
    </row>
    <row r="3" spans="1:23" x14ac:dyDescent="0.25">
      <c r="A3" s="15"/>
      <c r="B3" s="15" t="s">
        <v>53</v>
      </c>
      <c r="C3" s="31">
        <v>8080</v>
      </c>
      <c r="D3" s="31">
        <v>11600</v>
      </c>
      <c r="E3" s="67">
        <f>SUM(C3:D3)</f>
        <v>19680</v>
      </c>
      <c r="F3" s="26" t="s">
        <v>86</v>
      </c>
      <c r="G3" s="15"/>
      <c r="H3" s="15"/>
      <c r="I3" s="15"/>
    </row>
    <row r="4" spans="1:23" x14ac:dyDescent="0.25">
      <c r="A4" s="15"/>
      <c r="B4" s="15" t="s">
        <v>22</v>
      </c>
      <c r="C4" s="31">
        <v>4863</v>
      </c>
      <c r="D4" s="31">
        <v>5934</v>
      </c>
      <c r="E4" s="67">
        <f>SUM(C4:D4)</f>
        <v>10797</v>
      </c>
      <c r="F4" s="26" t="s">
        <v>86</v>
      </c>
      <c r="G4" s="15"/>
      <c r="H4" s="15"/>
      <c r="I4" s="15"/>
    </row>
    <row r="5" spans="1:23" x14ac:dyDescent="0.25">
      <c r="A5" s="15"/>
      <c r="B5" s="15" t="s">
        <v>24</v>
      </c>
      <c r="C5" s="22">
        <v>0.53800000000000003</v>
      </c>
      <c r="D5" s="22">
        <v>0.432</v>
      </c>
      <c r="E5" s="68">
        <f t="shared" ref="E5:E6" si="0">AVERAGE(C5:D5)</f>
        <v>0.48499999999999999</v>
      </c>
      <c r="F5" s="26" t="s">
        <v>87</v>
      </c>
      <c r="G5" s="15"/>
      <c r="H5" s="15"/>
      <c r="I5" s="15"/>
    </row>
    <row r="6" spans="1:23" x14ac:dyDescent="0.25">
      <c r="A6" s="15"/>
      <c r="B6" s="15" t="s">
        <v>25</v>
      </c>
      <c r="C6" s="22">
        <v>0.46200000000000002</v>
      </c>
      <c r="D6" s="22">
        <v>0.56799999999999995</v>
      </c>
      <c r="E6" s="68">
        <f t="shared" si="0"/>
        <v>0.51500000000000001</v>
      </c>
      <c r="F6" s="26" t="s">
        <v>87</v>
      </c>
      <c r="G6" s="44"/>
      <c r="H6" s="15"/>
      <c r="I6" s="15"/>
    </row>
    <row r="7" spans="1:23" x14ac:dyDescent="0.25">
      <c r="A7" s="15"/>
      <c r="B7" s="15" t="s">
        <v>23</v>
      </c>
      <c r="C7" s="31">
        <v>51893</v>
      </c>
      <c r="D7" s="31">
        <v>21089</v>
      </c>
      <c r="E7" s="67">
        <f>SUM(C7:D7)</f>
        <v>72982</v>
      </c>
      <c r="F7" s="26" t="s">
        <v>86</v>
      </c>
      <c r="G7" s="15"/>
      <c r="H7" s="15"/>
      <c r="I7" s="15"/>
    </row>
    <row r="8" spans="1:23" x14ac:dyDescent="0.25">
      <c r="A8" s="15"/>
      <c r="B8" s="15" t="s">
        <v>17</v>
      </c>
      <c r="C8" s="20">
        <v>6.42</v>
      </c>
      <c r="D8" s="20">
        <v>1.82</v>
      </c>
      <c r="E8" s="69">
        <f>AVERAGE(C8:D8)</f>
        <v>4.12</v>
      </c>
      <c r="F8" s="26" t="s">
        <v>87</v>
      </c>
      <c r="G8" s="15"/>
      <c r="H8" s="15"/>
      <c r="I8" s="15"/>
    </row>
    <row r="9" spans="1:23" x14ac:dyDescent="0.25">
      <c r="A9" s="15"/>
      <c r="B9" s="15" t="s">
        <v>18</v>
      </c>
      <c r="C9" s="20" t="s">
        <v>193</v>
      </c>
      <c r="D9" s="32" t="s">
        <v>195</v>
      </c>
      <c r="E9" s="40" t="s">
        <v>197</v>
      </c>
      <c r="F9" s="30" t="s">
        <v>87</v>
      </c>
      <c r="G9" s="15"/>
      <c r="H9" s="15"/>
      <c r="I9" s="15"/>
    </row>
    <row r="10" spans="1:23" x14ac:dyDescent="0.25">
      <c r="A10" s="15"/>
      <c r="B10" s="15" t="s">
        <v>16</v>
      </c>
      <c r="C10" s="22">
        <v>0.46400000000000002</v>
      </c>
      <c r="D10" s="22">
        <v>0.64539999999999997</v>
      </c>
      <c r="E10" s="68">
        <f t="shared" ref="E10" si="1">AVERAGE(C10:D10)</f>
        <v>0.55469999999999997</v>
      </c>
      <c r="F10" s="26" t="s">
        <v>87</v>
      </c>
      <c r="G10" s="15"/>
      <c r="H10" s="15"/>
      <c r="I10" s="15"/>
    </row>
    <row r="11" spans="1:23" x14ac:dyDescent="0.25">
      <c r="A11" s="15"/>
      <c r="B11" s="15" t="s">
        <v>40</v>
      </c>
      <c r="C11" s="20" t="s">
        <v>37</v>
      </c>
      <c r="D11" s="20" t="s">
        <v>37</v>
      </c>
      <c r="E11" s="70" t="s">
        <v>37</v>
      </c>
      <c r="F11" s="26"/>
      <c r="G11" s="15"/>
      <c r="H11" s="15"/>
      <c r="I11" s="15"/>
    </row>
    <row r="12" spans="1:23" x14ac:dyDescent="0.25">
      <c r="A12" s="15"/>
      <c r="B12" s="15" t="s">
        <v>8</v>
      </c>
      <c r="C12" s="20" t="s">
        <v>39</v>
      </c>
      <c r="D12" s="20" t="s">
        <v>38</v>
      </c>
      <c r="E12" s="64"/>
      <c r="F12" s="26"/>
      <c r="G12" s="15"/>
      <c r="H12" s="15"/>
      <c r="I12" s="15"/>
      <c r="W12" t="s">
        <v>102</v>
      </c>
    </row>
    <row r="13" spans="1:23" x14ac:dyDescent="0.25">
      <c r="A13" s="15"/>
      <c r="B13" s="15" t="s">
        <v>9</v>
      </c>
      <c r="C13" s="20" t="s">
        <v>38</v>
      </c>
      <c r="D13" s="20" t="s">
        <v>39</v>
      </c>
      <c r="E13" s="64"/>
      <c r="F13" s="26"/>
      <c r="G13" s="15"/>
    </row>
    <row r="14" spans="1:23" x14ac:dyDescent="0.25">
      <c r="A14" s="15"/>
      <c r="B14" s="15" t="s">
        <v>41</v>
      </c>
      <c r="C14" s="20" t="s">
        <v>56</v>
      </c>
      <c r="D14" s="20" t="s">
        <v>56</v>
      </c>
      <c r="E14" s="70" t="s">
        <v>56</v>
      </c>
      <c r="F14" s="26"/>
      <c r="G14" s="15"/>
    </row>
    <row r="15" spans="1:23" x14ac:dyDescent="0.25">
      <c r="A15" s="15"/>
      <c r="B15" s="15" t="s">
        <v>8</v>
      </c>
      <c r="C15" s="20" t="s">
        <v>147</v>
      </c>
      <c r="D15" s="20" t="s">
        <v>57</v>
      </c>
      <c r="E15" s="64"/>
      <c r="F15" s="26"/>
      <c r="G15" s="15"/>
    </row>
    <row r="16" spans="1:23" x14ac:dyDescent="0.25">
      <c r="A16" s="15"/>
      <c r="B16" s="15" t="s">
        <v>9</v>
      </c>
      <c r="C16" s="20" t="s">
        <v>60</v>
      </c>
      <c r="D16" s="20" t="s">
        <v>196</v>
      </c>
      <c r="E16" s="64"/>
      <c r="F16" s="26"/>
      <c r="G16" s="15"/>
      <c r="H16" s="41"/>
      <c r="I16" s="41"/>
    </row>
    <row r="17" spans="1:9" x14ac:dyDescent="0.25">
      <c r="A17" s="15"/>
      <c r="B17" s="15" t="s">
        <v>10</v>
      </c>
      <c r="C17" s="20" t="s">
        <v>91</v>
      </c>
      <c r="D17" s="20" t="s">
        <v>58</v>
      </c>
      <c r="E17" s="64"/>
      <c r="F17" s="26"/>
      <c r="G17" s="15"/>
      <c r="H17" s="42"/>
      <c r="I17" s="42"/>
    </row>
    <row r="18" spans="1:9" x14ac:dyDescent="0.25">
      <c r="A18" s="15"/>
      <c r="B18" s="15" t="s">
        <v>11</v>
      </c>
      <c r="C18" s="20" t="s">
        <v>57</v>
      </c>
      <c r="D18" s="20" t="s">
        <v>125</v>
      </c>
      <c r="E18" s="64"/>
      <c r="F18" s="26"/>
      <c r="G18" s="15"/>
      <c r="H18" s="42"/>
      <c r="I18" s="42"/>
    </row>
    <row r="19" spans="1:9" x14ac:dyDescent="0.25">
      <c r="A19" s="15"/>
      <c r="B19" s="15" t="s">
        <v>27</v>
      </c>
      <c r="C19" s="20" t="s">
        <v>52</v>
      </c>
      <c r="D19" s="20" t="s">
        <v>52</v>
      </c>
      <c r="E19" s="130" t="s">
        <v>52</v>
      </c>
      <c r="F19" s="130"/>
      <c r="G19" s="15"/>
      <c r="H19" s="42"/>
      <c r="I19" s="42"/>
    </row>
    <row r="20" spans="1:9" x14ac:dyDescent="0.25">
      <c r="A20" s="15"/>
      <c r="B20" s="15" t="s">
        <v>28</v>
      </c>
      <c r="C20" s="20" t="s">
        <v>26</v>
      </c>
      <c r="D20" s="20" t="s">
        <v>29</v>
      </c>
      <c r="E20" s="73" t="s">
        <v>29</v>
      </c>
      <c r="F20" s="30"/>
      <c r="G20" s="15"/>
      <c r="H20" s="42"/>
      <c r="I20" s="42"/>
    </row>
    <row r="21" spans="1:9" x14ac:dyDescent="0.25">
      <c r="A21" s="15"/>
      <c r="B21" s="15" t="s">
        <v>98</v>
      </c>
      <c r="C21" s="31">
        <v>3646</v>
      </c>
      <c r="D21" s="31">
        <v>5110</v>
      </c>
      <c r="E21" s="67">
        <f>SUM(C21:D21)</f>
        <v>8756</v>
      </c>
      <c r="F21" s="26"/>
      <c r="G21" s="15"/>
      <c r="H21" s="42"/>
      <c r="I21" s="42"/>
    </row>
    <row r="22" spans="1:9" x14ac:dyDescent="0.25">
      <c r="A22" s="15"/>
      <c r="B22" s="15" t="s">
        <v>99</v>
      </c>
      <c r="C22" s="31">
        <v>1628</v>
      </c>
      <c r="D22" s="31">
        <v>3096</v>
      </c>
      <c r="E22" s="65"/>
      <c r="F22" s="26"/>
      <c r="G22" s="15"/>
      <c r="H22" s="42"/>
      <c r="I22" s="42"/>
    </row>
    <row r="23" spans="1:9" x14ac:dyDescent="0.25">
      <c r="A23" s="15"/>
      <c r="B23" s="15" t="s">
        <v>45</v>
      </c>
      <c r="C23" s="20" t="s">
        <v>46</v>
      </c>
      <c r="D23" s="22" t="s">
        <v>46</v>
      </c>
      <c r="E23" s="70" t="s">
        <v>46</v>
      </c>
      <c r="F23" s="26"/>
      <c r="G23" s="15"/>
      <c r="H23" s="42"/>
      <c r="I23" s="42"/>
    </row>
    <row r="24" spans="1:9" x14ac:dyDescent="0.25">
      <c r="A24" s="15"/>
      <c r="B24" s="15" t="s">
        <v>81</v>
      </c>
      <c r="C24" s="22">
        <v>0.53039999999999998</v>
      </c>
      <c r="D24" s="22">
        <v>0.53939999999999999</v>
      </c>
      <c r="E24" s="68">
        <f>AVERAGE(C24:D24)</f>
        <v>0.53489999999999993</v>
      </c>
      <c r="F24" s="26" t="s">
        <v>87</v>
      </c>
      <c r="G24" s="15"/>
      <c r="H24" s="42"/>
      <c r="I24" s="42"/>
    </row>
    <row r="25" spans="1:9" x14ac:dyDescent="0.25">
      <c r="A25" s="51" t="s">
        <v>148</v>
      </c>
      <c r="B25" s="51"/>
      <c r="C25" s="58"/>
      <c r="D25" s="75"/>
      <c r="E25" s="58"/>
      <c r="F25" s="51"/>
      <c r="G25" s="15"/>
      <c r="H25" s="15"/>
      <c r="I25" s="15"/>
    </row>
    <row r="26" spans="1:9" x14ac:dyDescent="0.25">
      <c r="A26" s="15"/>
      <c r="B26" s="49" t="s">
        <v>108</v>
      </c>
      <c r="C26" s="59"/>
      <c r="D26" s="76"/>
      <c r="E26" s="70" t="s">
        <v>94</v>
      </c>
      <c r="F26" s="26"/>
      <c r="G26" s="15"/>
      <c r="H26" s="15"/>
      <c r="I26" s="15"/>
    </row>
    <row r="27" spans="1:9" x14ac:dyDescent="0.25">
      <c r="A27" s="15"/>
      <c r="B27" s="15" t="s">
        <v>78</v>
      </c>
      <c r="C27" s="31">
        <v>6243</v>
      </c>
      <c r="D27" s="31">
        <v>8274</v>
      </c>
      <c r="E27" s="72">
        <f t="shared" ref="E27:E29" si="2">AVERAGE(C27:D27)</f>
        <v>7258.5</v>
      </c>
      <c r="F27" s="26" t="s">
        <v>87</v>
      </c>
      <c r="G27" s="15"/>
      <c r="H27" s="15"/>
      <c r="I27" s="15"/>
    </row>
    <row r="28" spans="1:9" x14ac:dyDescent="0.25">
      <c r="A28" s="15"/>
      <c r="B28" s="15" t="s">
        <v>79</v>
      </c>
      <c r="C28" s="31">
        <v>1429</v>
      </c>
      <c r="D28" s="31">
        <v>2707</v>
      </c>
      <c r="E28" s="72">
        <f t="shared" si="2"/>
        <v>2068</v>
      </c>
      <c r="F28" s="26" t="s">
        <v>87</v>
      </c>
      <c r="G28" s="15"/>
      <c r="H28" s="15"/>
      <c r="I28" s="15"/>
    </row>
    <row r="29" spans="1:9" x14ac:dyDescent="0.25">
      <c r="A29" s="15"/>
      <c r="B29" s="15" t="s">
        <v>80</v>
      </c>
      <c r="C29" s="31">
        <v>408</v>
      </c>
      <c r="D29" s="31">
        <v>619</v>
      </c>
      <c r="E29" s="72">
        <f t="shared" si="2"/>
        <v>513.5</v>
      </c>
      <c r="F29" s="26" t="s">
        <v>87</v>
      </c>
      <c r="G29" s="15"/>
      <c r="H29" s="15"/>
      <c r="I29" s="15"/>
    </row>
    <row r="30" spans="1:9" x14ac:dyDescent="0.25">
      <c r="A30" s="51" t="s">
        <v>114</v>
      </c>
      <c r="B30" s="51"/>
      <c r="C30" s="60"/>
      <c r="D30" s="60"/>
      <c r="E30" s="60"/>
      <c r="F30" s="51"/>
      <c r="G30" s="15"/>
      <c r="H30" s="15"/>
      <c r="I30" s="15"/>
    </row>
    <row r="31" spans="1:9" x14ac:dyDescent="0.25">
      <c r="A31" s="15"/>
      <c r="B31" s="15" t="s">
        <v>34</v>
      </c>
      <c r="C31" s="20" t="s">
        <v>35</v>
      </c>
      <c r="D31" s="20" t="s">
        <v>35</v>
      </c>
      <c r="E31" s="129" t="s">
        <v>35</v>
      </c>
      <c r="F31" s="129"/>
      <c r="G31" s="15"/>
      <c r="H31" s="15"/>
      <c r="I31" s="15"/>
    </row>
    <row r="32" spans="1:9" x14ac:dyDescent="0.25">
      <c r="A32" s="15"/>
      <c r="B32" s="15" t="s">
        <v>36</v>
      </c>
      <c r="C32" s="20">
        <v>3952</v>
      </c>
      <c r="D32" s="20">
        <v>8054</v>
      </c>
      <c r="E32" s="70">
        <f>SUM(C32:D32)</f>
        <v>12006</v>
      </c>
      <c r="F32" s="26" t="s">
        <v>86</v>
      </c>
      <c r="G32" s="15"/>
      <c r="H32" s="15"/>
      <c r="I32" s="15"/>
    </row>
    <row r="33" spans="1:9" x14ac:dyDescent="0.25">
      <c r="A33" s="51" t="s">
        <v>6</v>
      </c>
      <c r="B33" s="51"/>
      <c r="C33" s="60"/>
      <c r="D33" s="60"/>
      <c r="E33" s="60"/>
      <c r="F33" s="51"/>
      <c r="G33" s="15"/>
      <c r="H33" s="15"/>
      <c r="I33" s="15"/>
    </row>
    <row r="34" spans="1:9" x14ac:dyDescent="0.25">
      <c r="A34" s="15"/>
      <c r="B34" s="49" t="s">
        <v>20</v>
      </c>
      <c r="C34" s="61"/>
      <c r="D34" s="61"/>
      <c r="E34" s="64"/>
      <c r="F34" s="26"/>
      <c r="G34" s="15"/>
      <c r="H34" s="15"/>
      <c r="I34" s="15"/>
    </row>
    <row r="35" spans="1:9" x14ac:dyDescent="0.25">
      <c r="A35" s="15"/>
      <c r="B35" s="15" t="s">
        <v>13</v>
      </c>
      <c r="C35" s="20">
        <v>372</v>
      </c>
      <c r="D35" s="20">
        <v>4671</v>
      </c>
      <c r="E35" s="70">
        <f>SUM(C35:D35)</f>
        <v>5043</v>
      </c>
      <c r="F35" s="26" t="s">
        <v>86</v>
      </c>
      <c r="G35" s="15"/>
      <c r="H35" s="15"/>
      <c r="I35" s="15"/>
    </row>
    <row r="36" spans="1:9" x14ac:dyDescent="0.25">
      <c r="A36" s="15"/>
      <c r="B36" s="15" t="s">
        <v>12</v>
      </c>
      <c r="C36" s="20">
        <v>3972</v>
      </c>
      <c r="D36" s="20">
        <v>2169</v>
      </c>
      <c r="E36" s="70">
        <f t="shared" ref="E36:E38" si="3">SUM(C36:D36)</f>
        <v>6141</v>
      </c>
      <c r="F36" s="26" t="s">
        <v>86</v>
      </c>
      <c r="G36" s="15"/>
      <c r="H36" s="15"/>
      <c r="I36" s="15"/>
    </row>
    <row r="37" spans="1:9" x14ac:dyDescent="0.25">
      <c r="A37" s="15"/>
      <c r="B37" s="15" t="s">
        <v>14</v>
      </c>
      <c r="C37" s="20">
        <v>104</v>
      </c>
      <c r="D37" s="20">
        <v>30</v>
      </c>
      <c r="E37" s="70">
        <f t="shared" si="3"/>
        <v>134</v>
      </c>
      <c r="F37" s="26" t="s">
        <v>86</v>
      </c>
      <c r="G37" s="15"/>
      <c r="H37" s="15"/>
      <c r="I37" s="15"/>
    </row>
    <row r="38" spans="1:9" x14ac:dyDescent="0.25">
      <c r="A38" s="15"/>
      <c r="B38" s="15" t="s">
        <v>15</v>
      </c>
      <c r="C38" s="20">
        <v>3632</v>
      </c>
      <c r="D38" s="20">
        <v>4730</v>
      </c>
      <c r="E38" s="70">
        <f t="shared" si="3"/>
        <v>8362</v>
      </c>
      <c r="F38" s="26" t="s">
        <v>86</v>
      </c>
      <c r="G38" s="15"/>
      <c r="H38" s="15"/>
      <c r="I38" s="15"/>
    </row>
    <row r="39" spans="1:9" x14ac:dyDescent="0.25">
      <c r="A39" s="15"/>
      <c r="B39" s="49" t="s">
        <v>70</v>
      </c>
      <c r="C39" s="61"/>
      <c r="D39" s="61"/>
      <c r="E39" s="64"/>
      <c r="F39" s="26"/>
      <c r="G39" s="15"/>
      <c r="H39" s="15"/>
      <c r="I39" s="15"/>
    </row>
    <row r="40" spans="1:9" x14ac:dyDescent="0.25">
      <c r="A40" s="15"/>
      <c r="B40" s="15" t="s">
        <v>30</v>
      </c>
      <c r="C40" s="20" t="s">
        <v>65</v>
      </c>
      <c r="D40" s="20" t="s">
        <v>65</v>
      </c>
      <c r="E40" s="64"/>
      <c r="F40" s="26"/>
      <c r="G40" s="15"/>
      <c r="H40" s="15"/>
      <c r="I40" s="15"/>
    </row>
    <row r="41" spans="1:9" x14ac:dyDescent="0.25">
      <c r="A41" s="15"/>
      <c r="B41" s="15" t="s">
        <v>8</v>
      </c>
      <c r="C41" s="20" t="s">
        <v>1</v>
      </c>
      <c r="D41" s="20" t="s">
        <v>155</v>
      </c>
      <c r="E41" s="64"/>
      <c r="F41" s="26"/>
      <c r="G41" s="15"/>
      <c r="H41" s="15"/>
      <c r="I41" s="15"/>
    </row>
    <row r="42" spans="1:9" x14ac:dyDescent="0.25">
      <c r="A42" s="15"/>
      <c r="B42" s="15" t="s">
        <v>9</v>
      </c>
      <c r="C42" s="20" t="s">
        <v>67</v>
      </c>
      <c r="D42" s="20" t="s">
        <v>117</v>
      </c>
      <c r="E42" s="64"/>
      <c r="F42" s="26"/>
      <c r="G42" s="15"/>
      <c r="H42" s="15"/>
      <c r="I42" s="15"/>
    </row>
    <row r="43" spans="1:9" x14ac:dyDescent="0.25">
      <c r="A43" s="15"/>
      <c r="B43" s="15" t="s">
        <v>10</v>
      </c>
      <c r="C43" s="20" t="s">
        <v>164</v>
      </c>
      <c r="D43" s="20" t="s">
        <v>198</v>
      </c>
      <c r="E43" s="64"/>
      <c r="F43" s="26"/>
      <c r="G43" s="15"/>
      <c r="I43" s="15"/>
    </row>
    <row r="44" spans="1:9" x14ac:dyDescent="0.25">
      <c r="A44" s="15"/>
      <c r="B44" s="15" t="s">
        <v>11</v>
      </c>
      <c r="C44" s="20" t="s">
        <v>194</v>
      </c>
      <c r="D44" s="55" t="s">
        <v>199</v>
      </c>
      <c r="E44" s="64"/>
      <c r="F44" s="26"/>
      <c r="G44" s="15"/>
      <c r="H44" s="15"/>
      <c r="I44" s="15"/>
    </row>
    <row r="45" spans="1:9" x14ac:dyDescent="0.25">
      <c r="A45" s="15"/>
      <c r="B45" s="49" t="s">
        <v>69</v>
      </c>
      <c r="C45" s="61"/>
      <c r="D45" s="61"/>
      <c r="E45" s="70" t="s">
        <v>61</v>
      </c>
      <c r="F45" s="26"/>
      <c r="G45" s="15"/>
      <c r="H45" s="15"/>
      <c r="I45" s="15"/>
    </row>
    <row r="46" spans="1:9" x14ac:dyDescent="0.25">
      <c r="A46" s="15"/>
      <c r="B46" s="15" t="s">
        <v>30</v>
      </c>
      <c r="C46" s="20" t="s">
        <v>143</v>
      </c>
      <c r="D46" s="20" t="s">
        <v>143</v>
      </c>
      <c r="E46" s="64"/>
      <c r="F46" s="26"/>
      <c r="G46" s="15"/>
      <c r="H46" s="15"/>
      <c r="I46" s="15"/>
    </row>
    <row r="47" spans="1:9" x14ac:dyDescent="0.25">
      <c r="A47" s="15"/>
      <c r="B47" s="15" t="s">
        <v>8</v>
      </c>
      <c r="C47" s="20" t="s">
        <v>62</v>
      </c>
      <c r="D47" s="20" t="s">
        <v>189</v>
      </c>
      <c r="E47" s="64"/>
      <c r="F47" s="26"/>
      <c r="G47" s="15"/>
      <c r="H47" s="15"/>
      <c r="I47" s="15"/>
    </row>
    <row r="48" spans="1:9" x14ac:dyDescent="0.25">
      <c r="A48" s="15"/>
      <c r="B48" s="15" t="s">
        <v>9</v>
      </c>
      <c r="C48" s="20" t="s">
        <v>62</v>
      </c>
      <c r="D48" s="20" t="s">
        <v>200</v>
      </c>
      <c r="E48" s="64"/>
      <c r="F48" s="26"/>
      <c r="G48" s="15"/>
      <c r="H48" s="15"/>
      <c r="I48" s="15"/>
    </row>
    <row r="49" spans="1:9" x14ac:dyDescent="0.25">
      <c r="A49" s="51" t="s">
        <v>144</v>
      </c>
      <c r="B49" s="51"/>
      <c r="C49" s="60"/>
      <c r="D49" s="60"/>
      <c r="E49" s="60"/>
      <c r="F49" s="51"/>
      <c r="G49" s="15"/>
      <c r="H49" s="15"/>
      <c r="I49" s="15"/>
    </row>
    <row r="50" spans="1:9" x14ac:dyDescent="0.25">
      <c r="A50" s="15"/>
      <c r="B50" s="49" t="s">
        <v>149</v>
      </c>
      <c r="C50" s="61"/>
      <c r="D50" s="61"/>
      <c r="E50" s="64"/>
      <c r="F50" s="26"/>
      <c r="G50" s="15"/>
      <c r="H50" s="15"/>
      <c r="I50" s="15"/>
    </row>
    <row r="51" spans="1:9" x14ac:dyDescent="0.25">
      <c r="A51" s="15"/>
      <c r="B51" s="15" t="s">
        <v>30</v>
      </c>
      <c r="C51" s="20" t="s">
        <v>165</v>
      </c>
      <c r="D51" s="20" t="s">
        <v>95</v>
      </c>
      <c r="E51" s="64"/>
      <c r="F51" s="26"/>
      <c r="G51" s="15"/>
      <c r="H51" s="15"/>
      <c r="I51" s="15"/>
    </row>
    <row r="52" spans="1:9" x14ac:dyDescent="0.25">
      <c r="A52" s="15"/>
      <c r="B52" s="15" t="s">
        <v>8</v>
      </c>
      <c r="C52" s="20" t="s">
        <v>152</v>
      </c>
      <c r="D52" s="20" t="s">
        <v>48</v>
      </c>
      <c r="E52" s="64"/>
      <c r="F52" s="26"/>
    </row>
    <row r="53" spans="1:9" x14ac:dyDescent="0.25">
      <c r="A53" s="15"/>
      <c r="B53" s="15" t="s">
        <v>9</v>
      </c>
      <c r="C53" s="20" t="s">
        <v>173</v>
      </c>
      <c r="D53" s="20" t="s">
        <v>49</v>
      </c>
      <c r="E53" s="64"/>
      <c r="F53" s="26"/>
    </row>
    <row r="54" spans="1:9" x14ac:dyDescent="0.25">
      <c r="A54" s="15"/>
      <c r="B54" s="15" t="s">
        <v>10</v>
      </c>
      <c r="C54" s="20" t="s">
        <v>150</v>
      </c>
      <c r="D54" s="20" t="s">
        <v>157</v>
      </c>
      <c r="E54" s="64"/>
      <c r="F54" s="26"/>
    </row>
    <row r="55" spans="1:9" x14ac:dyDescent="0.25">
      <c r="A55" s="15"/>
      <c r="B55" s="15" t="s">
        <v>11</v>
      </c>
      <c r="C55" s="20" t="s">
        <v>174</v>
      </c>
      <c r="D55" s="20" t="s">
        <v>201</v>
      </c>
      <c r="E55" s="64"/>
      <c r="F55" s="26"/>
    </row>
    <row r="56" spans="1:9" x14ac:dyDescent="0.25">
      <c r="A56" s="15"/>
      <c r="C56" s="62"/>
      <c r="D56" s="71"/>
    </row>
    <row r="57" spans="1:9" x14ac:dyDescent="0.25">
      <c r="A57" s="15"/>
    </row>
    <row r="58" spans="1:9" x14ac:dyDescent="0.25">
      <c r="A58" s="15"/>
    </row>
    <row r="59" spans="1:9" x14ac:dyDescent="0.25">
      <c r="A59" s="15"/>
    </row>
    <row r="60" spans="1:9" x14ac:dyDescent="0.25">
      <c r="A60" s="15"/>
    </row>
    <row r="61" spans="1:9" x14ac:dyDescent="0.25">
      <c r="A61" s="15"/>
    </row>
    <row r="62" spans="1:9" x14ac:dyDescent="0.25">
      <c r="A62" s="15"/>
    </row>
  </sheetData>
  <mergeCells count="4">
    <mergeCell ref="A1:B1"/>
    <mergeCell ref="E1:F1"/>
    <mergeCell ref="E19:F19"/>
    <mergeCell ref="E31:F31"/>
  </mergeCells>
  <pageMargins left="0.7" right="0.7" top="0.75" bottom="0.75" header="0.3" footer="0.3"/>
  <pageSetup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W62"/>
  <sheetViews>
    <sheetView workbookViewId="0">
      <pane ySplit="1" topLeftCell="A22" activePane="bottomLeft" state="frozen"/>
      <selection pane="bottomLeft" activeCell="I43" sqref="I43"/>
    </sheetView>
  </sheetViews>
  <sheetFormatPr defaultRowHeight="15" x14ac:dyDescent="0.25"/>
  <cols>
    <col min="1" max="1" width="5.28515625" customWidth="1"/>
    <col min="2" max="2" width="29.140625" customWidth="1"/>
    <col min="3" max="3" width="29" style="1" customWidth="1"/>
    <col min="4" max="4" width="24.85546875" style="12" customWidth="1"/>
    <col min="5" max="5" width="10.42578125" style="62" customWidth="1"/>
    <col min="6" max="6" width="7.42578125" customWidth="1"/>
  </cols>
  <sheetData>
    <row r="1" spans="1:23" x14ac:dyDescent="0.25">
      <c r="A1" s="123" t="s">
        <v>4</v>
      </c>
      <c r="B1" s="123"/>
      <c r="C1" s="13" t="s">
        <v>0</v>
      </c>
      <c r="D1" s="14" t="s">
        <v>1</v>
      </c>
      <c r="E1" s="124" t="s">
        <v>2</v>
      </c>
      <c r="F1" s="124"/>
      <c r="G1" s="15"/>
      <c r="H1" s="15"/>
      <c r="I1" s="15"/>
    </row>
    <row r="2" spans="1:23" x14ac:dyDescent="0.25">
      <c r="A2" s="51" t="s">
        <v>3</v>
      </c>
      <c r="B2" s="51"/>
      <c r="C2" s="52"/>
      <c r="D2" s="52"/>
      <c r="E2" s="60"/>
      <c r="F2" s="51"/>
      <c r="G2" s="15"/>
      <c r="H2" s="15"/>
      <c r="I2" s="15"/>
    </row>
    <row r="3" spans="1:23" x14ac:dyDescent="0.25">
      <c r="A3" s="15"/>
      <c r="B3" s="15" t="s">
        <v>53</v>
      </c>
      <c r="C3" s="31">
        <v>6978</v>
      </c>
      <c r="D3" s="31">
        <v>9385</v>
      </c>
      <c r="E3" s="67">
        <f>SUM(C3:D3)</f>
        <v>16363</v>
      </c>
      <c r="F3" s="26" t="s">
        <v>86</v>
      </c>
      <c r="G3" s="15"/>
      <c r="H3" s="15"/>
      <c r="I3" s="15"/>
    </row>
    <row r="4" spans="1:23" x14ac:dyDescent="0.25">
      <c r="A4" s="15"/>
      <c r="B4" s="15" t="s">
        <v>22</v>
      </c>
      <c r="C4" s="31">
        <v>4353</v>
      </c>
      <c r="D4" s="31">
        <v>4766</v>
      </c>
      <c r="E4" s="67">
        <f>SUM(C4:D4)</f>
        <v>9119</v>
      </c>
      <c r="F4" s="26" t="s">
        <v>86</v>
      </c>
      <c r="G4" s="15"/>
      <c r="H4" s="15"/>
      <c r="I4" s="15"/>
    </row>
    <row r="5" spans="1:23" x14ac:dyDescent="0.25">
      <c r="A5" s="15"/>
      <c r="B5" s="15" t="s">
        <v>24</v>
      </c>
      <c r="C5" s="22">
        <v>0.54900000000000004</v>
      </c>
      <c r="D5" s="22">
        <v>0.42199999999999999</v>
      </c>
      <c r="E5" s="68">
        <f t="shared" ref="E5:E6" si="0">AVERAGE(C5:D5)</f>
        <v>0.48550000000000004</v>
      </c>
      <c r="F5" s="26" t="s">
        <v>87</v>
      </c>
      <c r="G5" s="15"/>
      <c r="H5" s="15"/>
      <c r="I5" s="15"/>
    </row>
    <row r="6" spans="1:23" x14ac:dyDescent="0.25">
      <c r="A6" s="15"/>
      <c r="B6" s="15" t="s">
        <v>25</v>
      </c>
      <c r="C6" s="22">
        <v>0.45100000000000001</v>
      </c>
      <c r="D6" s="22">
        <v>0.57799999999999996</v>
      </c>
      <c r="E6" s="68">
        <f t="shared" si="0"/>
        <v>0.51449999999999996</v>
      </c>
      <c r="F6" s="26" t="s">
        <v>87</v>
      </c>
      <c r="G6" s="44"/>
      <c r="H6" s="15"/>
      <c r="I6" s="15"/>
    </row>
    <row r="7" spans="1:23" x14ac:dyDescent="0.25">
      <c r="A7" s="15"/>
      <c r="B7" s="15" t="s">
        <v>23</v>
      </c>
      <c r="C7" s="31">
        <v>49088</v>
      </c>
      <c r="D7" s="31">
        <v>17466</v>
      </c>
      <c r="E7" s="67">
        <f>SUM(C7:D7)</f>
        <v>66554</v>
      </c>
      <c r="F7" s="26" t="s">
        <v>86</v>
      </c>
      <c r="G7" s="15"/>
      <c r="H7" s="15"/>
      <c r="I7" s="15"/>
    </row>
    <row r="8" spans="1:23" x14ac:dyDescent="0.25">
      <c r="A8" s="15"/>
      <c r="B8" s="15" t="s">
        <v>17</v>
      </c>
      <c r="C8" s="20">
        <v>7.03</v>
      </c>
      <c r="D8" s="20">
        <v>1.86</v>
      </c>
      <c r="E8" s="69">
        <f>AVERAGE(C8:D8)</f>
        <v>4.4450000000000003</v>
      </c>
      <c r="F8" s="26" t="s">
        <v>87</v>
      </c>
      <c r="G8" s="15"/>
      <c r="H8" s="15"/>
      <c r="I8" s="15"/>
    </row>
    <row r="9" spans="1:23" x14ac:dyDescent="0.25">
      <c r="A9" s="15"/>
      <c r="B9" s="15" t="s">
        <v>18</v>
      </c>
      <c r="C9" s="20" t="s">
        <v>187</v>
      </c>
      <c r="D9" s="32" t="s">
        <v>188</v>
      </c>
      <c r="E9" s="40" t="s">
        <v>191</v>
      </c>
      <c r="F9" s="30" t="s">
        <v>87</v>
      </c>
      <c r="G9" s="15"/>
      <c r="H9" s="15"/>
      <c r="I9" s="15"/>
    </row>
    <row r="10" spans="1:23" x14ac:dyDescent="0.25">
      <c r="A10" s="15"/>
      <c r="B10" s="15" t="s">
        <v>16</v>
      </c>
      <c r="C10" s="22">
        <v>0.48649999999999999</v>
      </c>
      <c r="D10" s="22">
        <v>0.62370000000000003</v>
      </c>
      <c r="E10" s="68">
        <f t="shared" ref="E10" si="1">AVERAGE(C10:D10)</f>
        <v>0.55510000000000004</v>
      </c>
      <c r="F10" s="26" t="s">
        <v>87</v>
      </c>
      <c r="G10" s="15"/>
      <c r="H10" s="15"/>
      <c r="I10" s="15"/>
    </row>
    <row r="11" spans="1:23" x14ac:dyDescent="0.25">
      <c r="A11" s="15"/>
      <c r="B11" s="15" t="s">
        <v>40</v>
      </c>
      <c r="C11" s="20" t="s">
        <v>37</v>
      </c>
      <c r="D11" s="20" t="s">
        <v>37</v>
      </c>
      <c r="E11" s="70" t="s">
        <v>37</v>
      </c>
      <c r="F11" s="26"/>
      <c r="G11" s="15"/>
      <c r="H11" s="15"/>
      <c r="I11" s="15"/>
    </row>
    <row r="12" spans="1:23" x14ac:dyDescent="0.25">
      <c r="A12" s="15"/>
      <c r="B12" s="15" t="s">
        <v>8</v>
      </c>
      <c r="C12" s="20" t="s">
        <v>38</v>
      </c>
      <c r="D12" s="20" t="s">
        <v>38</v>
      </c>
      <c r="E12" s="64"/>
      <c r="F12" s="26"/>
      <c r="G12" s="15"/>
      <c r="H12" s="15"/>
      <c r="I12" s="15"/>
      <c r="W12" t="s">
        <v>102</v>
      </c>
    </row>
    <row r="13" spans="1:23" x14ac:dyDescent="0.25">
      <c r="A13" s="15"/>
      <c r="B13" s="15" t="s">
        <v>9</v>
      </c>
      <c r="C13" s="20" t="s">
        <v>39</v>
      </c>
      <c r="D13" s="20" t="s">
        <v>39</v>
      </c>
      <c r="E13" s="64"/>
      <c r="F13" s="26"/>
      <c r="G13" s="15"/>
    </row>
    <row r="14" spans="1:23" x14ac:dyDescent="0.25">
      <c r="A14" s="15"/>
      <c r="B14" s="15" t="s">
        <v>41</v>
      </c>
      <c r="C14" s="20" t="s">
        <v>56</v>
      </c>
      <c r="D14" s="20" t="s">
        <v>56</v>
      </c>
      <c r="E14" s="70" t="s">
        <v>56</v>
      </c>
      <c r="F14" s="26"/>
      <c r="G14" s="15"/>
    </row>
    <row r="15" spans="1:23" x14ac:dyDescent="0.25">
      <c r="A15" s="15"/>
      <c r="B15" s="15" t="s">
        <v>8</v>
      </c>
      <c r="C15" s="20" t="s">
        <v>60</v>
      </c>
      <c r="D15" s="20" t="s">
        <v>57</v>
      </c>
      <c r="E15" s="70"/>
      <c r="F15" s="26"/>
      <c r="G15" s="15"/>
    </row>
    <row r="16" spans="1:23" x14ac:dyDescent="0.25">
      <c r="A16" s="15"/>
      <c r="B16" s="15" t="s">
        <v>9</v>
      </c>
      <c r="C16" s="20" t="s">
        <v>147</v>
      </c>
      <c r="D16" s="20" t="s">
        <v>125</v>
      </c>
      <c r="E16" s="70"/>
      <c r="F16" s="26"/>
      <c r="G16" s="15"/>
      <c r="H16" s="41"/>
      <c r="I16" s="41"/>
    </row>
    <row r="17" spans="1:9" x14ac:dyDescent="0.25">
      <c r="A17" s="15"/>
      <c r="B17" s="15" t="s">
        <v>10</v>
      </c>
      <c r="C17" s="20" t="s">
        <v>91</v>
      </c>
      <c r="D17" s="20" t="s">
        <v>84</v>
      </c>
      <c r="E17" s="70"/>
      <c r="F17" s="26"/>
      <c r="G17" s="15"/>
      <c r="H17" s="42"/>
      <c r="I17" s="42"/>
    </row>
    <row r="18" spans="1:9" x14ac:dyDescent="0.25">
      <c r="A18" s="15"/>
      <c r="B18" s="15" t="s">
        <v>11</v>
      </c>
      <c r="C18" s="20" t="s">
        <v>125</v>
      </c>
      <c r="D18" s="20" t="s">
        <v>58</v>
      </c>
      <c r="E18" s="70"/>
      <c r="F18" s="26"/>
      <c r="G18" s="15"/>
      <c r="H18" s="42"/>
      <c r="I18" s="42"/>
    </row>
    <row r="19" spans="1:9" x14ac:dyDescent="0.25">
      <c r="A19" s="15"/>
      <c r="B19" s="15" t="s">
        <v>27</v>
      </c>
      <c r="C19" s="20" t="s">
        <v>52</v>
      </c>
      <c r="D19" s="20" t="s">
        <v>52</v>
      </c>
      <c r="E19" s="127" t="s">
        <v>52</v>
      </c>
      <c r="F19" s="127"/>
      <c r="G19" s="15"/>
      <c r="H19" s="42"/>
      <c r="I19" s="42"/>
    </row>
    <row r="20" spans="1:9" x14ac:dyDescent="0.25">
      <c r="A20" s="15"/>
      <c r="B20" s="15" t="s">
        <v>28</v>
      </c>
      <c r="C20" s="20" t="s">
        <v>26</v>
      </c>
      <c r="D20" s="20" t="s">
        <v>29</v>
      </c>
      <c r="E20" s="73" t="s">
        <v>29</v>
      </c>
      <c r="F20" s="73"/>
      <c r="G20" s="15"/>
      <c r="H20" s="42"/>
      <c r="I20" s="42"/>
    </row>
    <row r="21" spans="1:9" x14ac:dyDescent="0.25">
      <c r="A21" s="15"/>
      <c r="B21" s="15" t="s">
        <v>98</v>
      </c>
      <c r="C21" s="31">
        <v>3020</v>
      </c>
      <c r="D21" s="31">
        <v>4202</v>
      </c>
      <c r="E21" s="67">
        <f>SUM(C21:D21)</f>
        <v>7222</v>
      </c>
      <c r="F21" s="74" t="s">
        <v>86</v>
      </c>
      <c r="G21" s="15"/>
      <c r="H21" s="42"/>
      <c r="I21" s="42"/>
    </row>
    <row r="22" spans="1:9" x14ac:dyDescent="0.25">
      <c r="A22" s="15"/>
      <c r="B22" s="15" t="s">
        <v>99</v>
      </c>
      <c r="C22" s="31">
        <v>1413</v>
      </c>
      <c r="D22" s="31">
        <v>2420</v>
      </c>
      <c r="E22" s="67">
        <f>SUM(C22:D22)</f>
        <v>3833</v>
      </c>
      <c r="F22" s="74" t="s">
        <v>86</v>
      </c>
      <c r="G22" s="15"/>
      <c r="H22" s="42"/>
      <c r="I22" s="42"/>
    </row>
    <row r="23" spans="1:9" x14ac:dyDescent="0.25">
      <c r="A23" s="15"/>
      <c r="B23" s="15" t="s">
        <v>45</v>
      </c>
      <c r="C23" s="20" t="s">
        <v>46</v>
      </c>
      <c r="D23" s="22" t="s">
        <v>46</v>
      </c>
      <c r="E23" s="70" t="s">
        <v>46</v>
      </c>
      <c r="F23" s="26"/>
      <c r="G23" s="15"/>
      <c r="H23" s="42"/>
      <c r="I23" s="42"/>
    </row>
    <row r="24" spans="1:9" x14ac:dyDescent="0.25">
      <c r="A24" s="15"/>
      <c r="B24" s="15" t="s">
        <v>81</v>
      </c>
      <c r="C24" s="22">
        <v>0.53390000000000004</v>
      </c>
      <c r="D24" s="22">
        <v>0.55330000000000001</v>
      </c>
      <c r="E24" s="68">
        <f>AVERAGE(C24:D24)</f>
        <v>0.54360000000000008</v>
      </c>
      <c r="F24" s="26" t="s">
        <v>87</v>
      </c>
      <c r="G24" s="15"/>
      <c r="H24" s="42"/>
      <c r="I24" s="42"/>
    </row>
    <row r="25" spans="1:9" x14ac:dyDescent="0.25">
      <c r="A25" s="51" t="s">
        <v>148</v>
      </c>
      <c r="B25" s="51"/>
      <c r="C25" s="58"/>
      <c r="D25" s="58"/>
      <c r="E25" s="58"/>
      <c r="F25" s="51"/>
      <c r="G25" s="15"/>
      <c r="H25" s="15"/>
      <c r="I25" s="15"/>
    </row>
    <row r="26" spans="1:9" x14ac:dyDescent="0.25">
      <c r="A26" s="15"/>
      <c r="B26" s="49" t="s">
        <v>108</v>
      </c>
      <c r="C26" s="59"/>
      <c r="D26" s="59"/>
      <c r="E26" s="70" t="s">
        <v>94</v>
      </c>
      <c r="F26" s="26"/>
      <c r="G26" s="15"/>
      <c r="H26" s="15"/>
      <c r="I26" s="15"/>
    </row>
    <row r="27" spans="1:9" x14ac:dyDescent="0.25">
      <c r="A27" s="15"/>
      <c r="B27" s="15" t="s">
        <v>78</v>
      </c>
      <c r="C27" s="31">
        <v>5200</v>
      </c>
      <c r="D27" s="31">
        <v>6701</v>
      </c>
      <c r="E27" s="72">
        <f t="shared" ref="E27:E29" si="2">AVERAGE(C27:D27)</f>
        <v>5950.5</v>
      </c>
      <c r="F27" s="26" t="s">
        <v>87</v>
      </c>
      <c r="G27" s="15"/>
      <c r="H27" s="15"/>
      <c r="I27" s="15"/>
    </row>
    <row r="28" spans="1:9" x14ac:dyDescent="0.25">
      <c r="A28" s="15"/>
      <c r="B28" s="15" t="s">
        <v>79</v>
      </c>
      <c r="C28" s="31">
        <v>1413</v>
      </c>
      <c r="D28" s="31">
        <v>2109</v>
      </c>
      <c r="E28" s="72">
        <f t="shared" si="2"/>
        <v>1761</v>
      </c>
      <c r="F28" s="26" t="s">
        <v>87</v>
      </c>
      <c r="G28" s="15"/>
      <c r="H28" s="15"/>
      <c r="I28" s="15"/>
    </row>
    <row r="29" spans="1:9" x14ac:dyDescent="0.25">
      <c r="A29" s="15"/>
      <c r="B29" s="15" t="s">
        <v>80</v>
      </c>
      <c r="C29" s="31">
        <v>365</v>
      </c>
      <c r="D29" s="31">
        <v>575</v>
      </c>
      <c r="E29" s="72">
        <f t="shared" si="2"/>
        <v>470</v>
      </c>
      <c r="F29" s="26" t="s">
        <v>87</v>
      </c>
      <c r="G29" s="15"/>
      <c r="H29" s="15"/>
      <c r="I29" s="15"/>
    </row>
    <row r="30" spans="1:9" x14ac:dyDescent="0.25">
      <c r="A30" s="51" t="s">
        <v>114</v>
      </c>
      <c r="B30" s="51"/>
      <c r="C30" s="60"/>
      <c r="D30" s="60"/>
      <c r="E30" s="60"/>
      <c r="F30" s="51"/>
      <c r="G30" s="15"/>
      <c r="H30" s="15"/>
      <c r="I30" s="15"/>
    </row>
    <row r="31" spans="1:9" x14ac:dyDescent="0.25">
      <c r="A31" s="15"/>
      <c r="B31" s="15" t="s">
        <v>34</v>
      </c>
      <c r="C31" s="20" t="s">
        <v>35</v>
      </c>
      <c r="D31" s="20" t="s">
        <v>35</v>
      </c>
      <c r="E31" s="128" t="s">
        <v>35</v>
      </c>
      <c r="F31" s="128"/>
      <c r="G31" s="15"/>
      <c r="H31" s="15"/>
      <c r="I31" s="15"/>
    </row>
    <row r="32" spans="1:9" x14ac:dyDescent="0.25">
      <c r="A32" s="15"/>
      <c r="B32" s="15" t="s">
        <v>36</v>
      </c>
      <c r="C32" s="20">
        <v>3555</v>
      </c>
      <c r="D32" s="20">
        <v>6334</v>
      </c>
      <c r="E32" s="70">
        <f>SUM(C32:D32)</f>
        <v>9889</v>
      </c>
      <c r="F32" s="74" t="s">
        <v>86</v>
      </c>
      <c r="G32" s="15"/>
      <c r="H32" s="15"/>
      <c r="I32" s="15"/>
    </row>
    <row r="33" spans="1:9" x14ac:dyDescent="0.25">
      <c r="A33" s="51" t="s">
        <v>6</v>
      </c>
      <c r="B33" s="51"/>
      <c r="C33" s="60"/>
      <c r="D33" s="60"/>
      <c r="E33" s="60"/>
      <c r="F33" s="51"/>
      <c r="G33" s="15"/>
      <c r="H33" s="15"/>
      <c r="I33" s="15"/>
    </row>
    <row r="34" spans="1:9" x14ac:dyDescent="0.25">
      <c r="A34" s="15"/>
      <c r="B34" s="49" t="s">
        <v>20</v>
      </c>
      <c r="C34" s="61"/>
      <c r="D34" s="61"/>
      <c r="E34" s="64"/>
      <c r="F34" s="26"/>
      <c r="G34" s="15"/>
      <c r="H34" s="15"/>
      <c r="I34" s="15"/>
    </row>
    <row r="35" spans="1:9" x14ac:dyDescent="0.25">
      <c r="A35" s="15"/>
      <c r="B35" s="15" t="s">
        <v>13</v>
      </c>
      <c r="C35" s="20">
        <v>421</v>
      </c>
      <c r="D35" s="31">
        <v>3474</v>
      </c>
      <c r="E35" s="70">
        <f>SUM(C35:D35)</f>
        <v>3895</v>
      </c>
      <c r="F35" s="26" t="s">
        <v>86</v>
      </c>
      <c r="G35" s="15"/>
      <c r="H35" s="15"/>
      <c r="I35" s="15"/>
    </row>
    <row r="36" spans="1:9" x14ac:dyDescent="0.25">
      <c r="A36" s="15"/>
      <c r="B36" s="15" t="s">
        <v>12</v>
      </c>
      <c r="C36" s="20">
        <v>3020</v>
      </c>
      <c r="D36" s="31">
        <v>1817</v>
      </c>
      <c r="E36" s="70">
        <f t="shared" ref="E36:E38" si="3">SUM(C36:D36)</f>
        <v>4837</v>
      </c>
      <c r="F36" s="26" t="s">
        <v>86</v>
      </c>
      <c r="G36" s="15"/>
      <c r="H36" s="15"/>
      <c r="I36" s="15"/>
    </row>
    <row r="37" spans="1:9" ht="15.75" thickBot="1" x14ac:dyDescent="0.3">
      <c r="A37" s="15"/>
      <c r="B37" s="15" t="s">
        <v>14</v>
      </c>
      <c r="C37" s="20">
        <v>64</v>
      </c>
      <c r="D37" s="20">
        <v>55</v>
      </c>
      <c r="E37" s="70">
        <f t="shared" si="3"/>
        <v>119</v>
      </c>
      <c r="F37" s="26" t="s">
        <v>86</v>
      </c>
      <c r="G37" s="15"/>
      <c r="H37" s="15"/>
      <c r="I37" s="15"/>
    </row>
    <row r="38" spans="1:9" x14ac:dyDescent="0.25">
      <c r="A38" s="15"/>
      <c r="B38" s="15" t="s">
        <v>15</v>
      </c>
      <c r="C38" s="66">
        <v>3471</v>
      </c>
      <c r="D38" s="31">
        <v>4039</v>
      </c>
      <c r="E38" s="70">
        <f t="shared" si="3"/>
        <v>7510</v>
      </c>
      <c r="F38" s="26" t="s">
        <v>86</v>
      </c>
      <c r="G38" s="15"/>
      <c r="H38" s="15"/>
      <c r="I38" s="15" t="s">
        <v>192</v>
      </c>
    </row>
    <row r="39" spans="1:9" x14ac:dyDescent="0.25">
      <c r="A39" s="15"/>
      <c r="B39" s="49" t="s">
        <v>70</v>
      </c>
      <c r="C39" s="61"/>
      <c r="D39" s="61"/>
      <c r="E39" s="64"/>
      <c r="F39" s="26"/>
      <c r="G39" s="15"/>
      <c r="H39" s="15"/>
      <c r="I39" s="15"/>
    </row>
    <row r="40" spans="1:9" x14ac:dyDescent="0.25">
      <c r="A40" s="15"/>
      <c r="B40" s="15" t="s">
        <v>30</v>
      </c>
      <c r="C40" s="20" t="s">
        <v>1</v>
      </c>
      <c r="D40" s="20" t="s">
        <v>65</v>
      </c>
      <c r="E40" s="64"/>
      <c r="F40" s="26"/>
      <c r="G40" s="15"/>
      <c r="H40" s="15"/>
      <c r="I40" s="15"/>
    </row>
    <row r="41" spans="1:9" x14ac:dyDescent="0.25">
      <c r="A41" s="15"/>
      <c r="B41" s="15" t="s">
        <v>8</v>
      </c>
      <c r="C41" s="20" t="s">
        <v>67</v>
      </c>
      <c r="D41" s="20" t="s">
        <v>155</v>
      </c>
      <c r="E41" s="64"/>
      <c r="F41" s="26"/>
      <c r="G41" s="15"/>
      <c r="H41" s="15"/>
      <c r="I41" s="15"/>
    </row>
    <row r="42" spans="1:9" x14ac:dyDescent="0.25">
      <c r="A42" s="15"/>
      <c r="B42" s="15" t="s">
        <v>9</v>
      </c>
      <c r="C42" s="20" t="s">
        <v>185</v>
      </c>
      <c r="D42" s="20" t="s">
        <v>42</v>
      </c>
      <c r="E42" s="64"/>
      <c r="F42" s="26"/>
      <c r="G42" s="15"/>
      <c r="H42" s="15"/>
      <c r="I42" s="15"/>
    </row>
    <row r="43" spans="1:9" x14ac:dyDescent="0.25">
      <c r="A43" s="15"/>
      <c r="B43" s="15" t="s">
        <v>10</v>
      </c>
      <c r="C43" s="20" t="s">
        <v>65</v>
      </c>
      <c r="D43" s="20" t="s">
        <v>176</v>
      </c>
      <c r="E43" s="64"/>
      <c r="F43" s="26"/>
      <c r="G43" s="15"/>
      <c r="I43" s="15"/>
    </row>
    <row r="44" spans="1:9" x14ac:dyDescent="0.25">
      <c r="A44" s="15"/>
      <c r="B44" s="15" t="s">
        <v>11</v>
      </c>
      <c r="C44" s="20" t="s">
        <v>186</v>
      </c>
      <c r="D44" s="55" t="s">
        <v>143</v>
      </c>
      <c r="E44" s="64"/>
      <c r="F44" s="26"/>
      <c r="G44" s="15"/>
      <c r="H44" s="15"/>
      <c r="I44" s="15"/>
    </row>
    <row r="45" spans="1:9" x14ac:dyDescent="0.25">
      <c r="A45" s="15"/>
      <c r="B45" s="49" t="s">
        <v>69</v>
      </c>
      <c r="C45" s="61"/>
      <c r="D45" s="61"/>
      <c r="E45" s="70" t="s">
        <v>61</v>
      </c>
      <c r="F45" s="26"/>
      <c r="G45" s="15"/>
      <c r="H45" s="15"/>
      <c r="I45" s="15"/>
    </row>
    <row r="46" spans="1:9" x14ac:dyDescent="0.25">
      <c r="A46" s="15"/>
      <c r="B46" s="15" t="s">
        <v>30</v>
      </c>
      <c r="C46" s="20" t="s">
        <v>143</v>
      </c>
      <c r="D46" s="20" t="s">
        <v>143</v>
      </c>
      <c r="E46" s="64"/>
      <c r="F46" s="26"/>
      <c r="G46" s="15"/>
      <c r="H46" s="15"/>
      <c r="I46" s="15"/>
    </row>
    <row r="47" spans="1:9" x14ac:dyDescent="0.25">
      <c r="A47" s="15"/>
      <c r="B47" s="15" t="s">
        <v>8</v>
      </c>
      <c r="C47" s="57" t="s">
        <v>62</v>
      </c>
      <c r="D47" s="20" t="s">
        <v>181</v>
      </c>
      <c r="E47" s="64"/>
      <c r="F47" s="26"/>
      <c r="G47" s="15"/>
      <c r="H47" s="15"/>
      <c r="I47" s="15"/>
    </row>
    <row r="48" spans="1:9" x14ac:dyDescent="0.25">
      <c r="A48" s="15"/>
      <c r="B48" s="15" t="s">
        <v>9</v>
      </c>
      <c r="C48" s="57" t="s">
        <v>62</v>
      </c>
      <c r="D48" s="20" t="s">
        <v>189</v>
      </c>
      <c r="E48" s="64"/>
      <c r="F48" s="26"/>
      <c r="G48" s="15"/>
      <c r="H48" s="15"/>
      <c r="I48" s="15"/>
    </row>
    <row r="49" spans="1:9" x14ac:dyDescent="0.25">
      <c r="A49" s="51" t="s">
        <v>144</v>
      </c>
      <c r="B49" s="51"/>
      <c r="C49" s="60"/>
      <c r="D49" s="60"/>
      <c r="E49" s="60"/>
      <c r="F49" s="51"/>
      <c r="G49" s="15"/>
      <c r="H49" s="15"/>
      <c r="I49" s="15"/>
    </row>
    <row r="50" spans="1:9" x14ac:dyDescent="0.25">
      <c r="A50" s="15"/>
      <c r="B50" s="49" t="s">
        <v>149</v>
      </c>
      <c r="C50" s="61"/>
      <c r="D50" s="61"/>
      <c r="E50" s="64"/>
      <c r="F50" s="26"/>
      <c r="G50" s="15"/>
      <c r="H50" s="15"/>
      <c r="I50" s="15"/>
    </row>
    <row r="51" spans="1:9" x14ac:dyDescent="0.25">
      <c r="A51" s="15"/>
      <c r="B51" s="15" t="s">
        <v>30</v>
      </c>
      <c r="C51" s="20" t="s">
        <v>165</v>
      </c>
      <c r="D51" s="20" t="s">
        <v>95</v>
      </c>
      <c r="E51" s="64"/>
      <c r="F51" s="26"/>
      <c r="G51" s="15"/>
      <c r="H51" s="15"/>
      <c r="I51" s="15"/>
    </row>
    <row r="52" spans="1:9" x14ac:dyDescent="0.25">
      <c r="A52" s="15"/>
      <c r="B52" s="15" t="s">
        <v>8</v>
      </c>
      <c r="C52" s="20" t="s">
        <v>183</v>
      </c>
      <c r="D52" s="20" t="s">
        <v>48</v>
      </c>
      <c r="E52" s="64"/>
      <c r="F52" s="26"/>
    </row>
    <row r="53" spans="1:9" x14ac:dyDescent="0.25">
      <c r="A53" s="15"/>
      <c r="B53" s="15" t="s">
        <v>9</v>
      </c>
      <c r="C53" s="20" t="s">
        <v>173</v>
      </c>
      <c r="D53" s="20" t="s">
        <v>49</v>
      </c>
      <c r="E53" s="64"/>
      <c r="F53" s="26"/>
    </row>
    <row r="54" spans="1:9" x14ac:dyDescent="0.25">
      <c r="A54" s="15"/>
      <c r="B54" s="15" t="s">
        <v>10</v>
      </c>
      <c r="C54" s="20" t="s">
        <v>150</v>
      </c>
      <c r="D54" s="20" t="s">
        <v>157</v>
      </c>
      <c r="E54" s="64"/>
      <c r="F54" s="26"/>
    </row>
    <row r="55" spans="1:9" x14ac:dyDescent="0.25">
      <c r="A55" s="15"/>
      <c r="B55" s="15" t="s">
        <v>11</v>
      </c>
      <c r="C55" s="20" t="s">
        <v>184</v>
      </c>
      <c r="D55" s="20" t="s">
        <v>190</v>
      </c>
      <c r="E55" s="64"/>
      <c r="F55" s="26"/>
    </row>
    <row r="56" spans="1:9" x14ac:dyDescent="0.25">
      <c r="A56" s="15"/>
      <c r="C56" s="62"/>
      <c r="D56" s="71"/>
    </row>
    <row r="57" spans="1:9" x14ac:dyDescent="0.25">
      <c r="A57" s="15"/>
    </row>
    <row r="58" spans="1:9" x14ac:dyDescent="0.25">
      <c r="A58" s="15"/>
    </row>
    <row r="59" spans="1:9" x14ac:dyDescent="0.25">
      <c r="A59" s="15"/>
    </row>
    <row r="60" spans="1:9" x14ac:dyDescent="0.25">
      <c r="A60" s="15"/>
    </row>
    <row r="61" spans="1:9" x14ac:dyDescent="0.25">
      <c r="A61" s="15"/>
    </row>
    <row r="62" spans="1:9" x14ac:dyDescent="0.25">
      <c r="A62" s="15"/>
    </row>
  </sheetData>
  <mergeCells count="4">
    <mergeCell ref="A1:B1"/>
    <mergeCell ref="E1:F1"/>
    <mergeCell ref="E19:F19"/>
    <mergeCell ref="E31:F31"/>
  </mergeCells>
  <pageMargins left="0.7" right="0.7" top="0.75" bottom="0.75" header="0.3" footer="0.3"/>
  <pageSetup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W62"/>
  <sheetViews>
    <sheetView workbookViewId="0">
      <pane ySplit="1" topLeftCell="A2" activePane="bottomLeft" state="frozen"/>
      <selection pane="bottomLeft" activeCell="T11" sqref="T11"/>
    </sheetView>
  </sheetViews>
  <sheetFormatPr defaultRowHeight="15" x14ac:dyDescent="0.25"/>
  <cols>
    <col min="1" max="1" width="5.28515625" customWidth="1"/>
    <col min="2" max="2" width="29.140625" customWidth="1"/>
    <col min="3" max="3" width="29" style="1" customWidth="1"/>
    <col min="4" max="4" width="24.85546875" style="12" customWidth="1"/>
    <col min="5" max="5" width="10.42578125" style="1" customWidth="1"/>
    <col min="6" max="6" width="7.42578125" customWidth="1"/>
  </cols>
  <sheetData>
    <row r="1" spans="1:23" x14ac:dyDescent="0.25">
      <c r="A1" s="123" t="s">
        <v>4</v>
      </c>
      <c r="B1" s="123"/>
      <c r="C1" s="13" t="s">
        <v>0</v>
      </c>
      <c r="D1" s="14" t="s">
        <v>1</v>
      </c>
      <c r="E1" s="124" t="s">
        <v>2</v>
      </c>
      <c r="F1" s="124"/>
      <c r="G1" s="15"/>
      <c r="H1" s="15"/>
      <c r="I1" s="15"/>
    </row>
    <row r="2" spans="1:23" x14ac:dyDescent="0.25">
      <c r="A2" s="51" t="s">
        <v>3</v>
      </c>
      <c r="B2" s="51"/>
      <c r="C2" s="52"/>
      <c r="D2" s="52"/>
      <c r="E2" s="52"/>
      <c r="F2" s="51"/>
      <c r="G2" s="15"/>
      <c r="H2" s="15"/>
      <c r="I2" s="15"/>
    </row>
    <row r="3" spans="1:23" x14ac:dyDescent="0.25">
      <c r="A3" s="15"/>
      <c r="B3" s="15" t="s">
        <v>53</v>
      </c>
      <c r="C3" s="31">
        <v>9007</v>
      </c>
      <c r="D3" s="31">
        <v>10473</v>
      </c>
      <c r="E3" s="27">
        <f>SUM(C3:D3)</f>
        <v>19480</v>
      </c>
      <c r="F3" s="26" t="s">
        <v>86</v>
      </c>
      <c r="G3" s="15"/>
      <c r="H3" s="15"/>
      <c r="I3" s="15"/>
    </row>
    <row r="4" spans="1:23" x14ac:dyDescent="0.25">
      <c r="A4" s="15"/>
      <c r="B4" s="15" t="s">
        <v>22</v>
      </c>
      <c r="C4" s="31">
        <v>5451</v>
      </c>
      <c r="D4" s="31">
        <v>5403</v>
      </c>
      <c r="E4" s="27">
        <f>SUM(C4:D4)</f>
        <v>10854</v>
      </c>
      <c r="F4" s="26" t="s">
        <v>86</v>
      </c>
      <c r="G4" s="15"/>
      <c r="H4" s="15"/>
      <c r="I4" s="15"/>
    </row>
    <row r="5" spans="1:23" x14ac:dyDescent="0.25">
      <c r="A5" s="15"/>
      <c r="B5" s="15" t="s">
        <v>24</v>
      </c>
      <c r="C5" s="22">
        <v>0.45800000000000002</v>
      </c>
      <c r="D5" s="22">
        <v>0.434</v>
      </c>
      <c r="E5" s="28">
        <f t="shared" ref="E5:E6" si="0">AVERAGE(C5:D5)</f>
        <v>0.44600000000000001</v>
      </c>
      <c r="F5" s="26" t="s">
        <v>87</v>
      </c>
      <c r="G5" s="15"/>
      <c r="H5" s="15"/>
      <c r="I5" s="15"/>
    </row>
    <row r="6" spans="1:23" x14ac:dyDescent="0.25">
      <c r="A6" s="15"/>
      <c r="B6" s="15" t="s">
        <v>25</v>
      </c>
      <c r="C6" s="22">
        <v>0.54200000000000004</v>
      </c>
      <c r="D6" s="22">
        <v>0.56599999999999995</v>
      </c>
      <c r="E6" s="28">
        <f t="shared" si="0"/>
        <v>0.55400000000000005</v>
      </c>
      <c r="F6" s="26" t="s">
        <v>87</v>
      </c>
      <c r="G6" s="44"/>
      <c r="H6" s="15"/>
      <c r="I6" s="15"/>
    </row>
    <row r="7" spans="1:23" x14ac:dyDescent="0.25">
      <c r="A7" s="15"/>
      <c r="B7" s="15" t="s">
        <v>23</v>
      </c>
      <c r="C7" s="31">
        <v>58233</v>
      </c>
      <c r="D7" s="31">
        <v>19928</v>
      </c>
      <c r="E7" s="27">
        <f>SUM(C7:D7)</f>
        <v>78161</v>
      </c>
      <c r="F7" s="26" t="s">
        <v>86</v>
      </c>
      <c r="G7" s="15"/>
      <c r="H7" s="15"/>
      <c r="I7" s="15"/>
    </row>
    <row r="8" spans="1:23" x14ac:dyDescent="0.25">
      <c r="A8" s="15"/>
      <c r="B8" s="15" t="s">
        <v>17</v>
      </c>
      <c r="C8" s="20">
        <v>6.47</v>
      </c>
      <c r="D8" s="20">
        <v>1.9</v>
      </c>
      <c r="E8" s="29">
        <f>AVERAGE(C8:D8)</f>
        <v>4.1849999999999996</v>
      </c>
      <c r="F8" s="26" t="s">
        <v>87</v>
      </c>
      <c r="G8" s="15"/>
      <c r="H8" s="15"/>
      <c r="I8" s="15"/>
    </row>
    <row r="9" spans="1:23" x14ac:dyDescent="0.25">
      <c r="A9" s="15"/>
      <c r="B9" s="15" t="s">
        <v>18</v>
      </c>
      <c r="C9" s="20" t="s">
        <v>177</v>
      </c>
      <c r="D9" s="32" t="s">
        <v>178</v>
      </c>
      <c r="E9" s="40" t="s">
        <v>179</v>
      </c>
      <c r="F9" s="30" t="s">
        <v>87</v>
      </c>
      <c r="G9" s="15"/>
      <c r="H9" s="15"/>
      <c r="I9" s="15"/>
    </row>
    <row r="10" spans="1:23" x14ac:dyDescent="0.25">
      <c r="A10" s="15"/>
      <c r="B10" s="15" t="s">
        <v>16</v>
      </c>
      <c r="C10" s="22">
        <v>0.4985</v>
      </c>
      <c r="D10" s="22">
        <v>0.62309999999999999</v>
      </c>
      <c r="E10" s="28">
        <f t="shared" ref="E10" si="1">AVERAGE(C10:D10)</f>
        <v>0.56079999999999997</v>
      </c>
      <c r="F10" s="26" t="s">
        <v>87</v>
      </c>
      <c r="G10" s="15"/>
      <c r="H10" s="15"/>
      <c r="I10" s="15"/>
    </row>
    <row r="11" spans="1:23" x14ac:dyDescent="0.25">
      <c r="A11" s="15"/>
      <c r="B11" s="15" t="s">
        <v>40</v>
      </c>
      <c r="C11" s="20" t="s">
        <v>37</v>
      </c>
      <c r="D11" s="20" t="s">
        <v>37</v>
      </c>
      <c r="E11" s="25" t="s">
        <v>37</v>
      </c>
      <c r="F11" s="26"/>
      <c r="G11" s="15"/>
      <c r="H11" s="15"/>
      <c r="I11" s="15"/>
    </row>
    <row r="12" spans="1:23" x14ac:dyDescent="0.25">
      <c r="A12" s="15"/>
      <c r="B12" s="15" t="s">
        <v>8</v>
      </c>
      <c r="C12" s="20" t="s">
        <v>38</v>
      </c>
      <c r="D12" s="20" t="s">
        <v>38</v>
      </c>
      <c r="E12" s="25"/>
      <c r="F12" s="26"/>
      <c r="G12" s="15"/>
      <c r="H12" s="15"/>
      <c r="I12" s="15"/>
      <c r="W12" t="s">
        <v>102</v>
      </c>
    </row>
    <row r="13" spans="1:23" x14ac:dyDescent="0.25">
      <c r="A13" s="15"/>
      <c r="B13" s="15" t="s">
        <v>9</v>
      </c>
      <c r="C13" s="20" t="s">
        <v>146</v>
      </c>
      <c r="D13" s="20" t="s">
        <v>39</v>
      </c>
      <c r="E13" s="25"/>
      <c r="F13" s="26"/>
      <c r="G13" s="15"/>
    </row>
    <row r="14" spans="1:23" x14ac:dyDescent="0.25">
      <c r="A14" s="15"/>
      <c r="B14" s="15" t="s">
        <v>41</v>
      </c>
      <c r="C14" s="20" t="s">
        <v>56</v>
      </c>
      <c r="D14" s="20" t="s">
        <v>56</v>
      </c>
      <c r="E14" s="25" t="s">
        <v>56</v>
      </c>
      <c r="F14" s="26"/>
      <c r="G14" s="15"/>
    </row>
    <row r="15" spans="1:23" x14ac:dyDescent="0.25">
      <c r="A15" s="15"/>
      <c r="B15" s="15" t="s">
        <v>8</v>
      </c>
      <c r="C15" s="20" t="s">
        <v>147</v>
      </c>
      <c r="D15" s="20" t="s">
        <v>57</v>
      </c>
      <c r="E15" s="25"/>
      <c r="F15" s="26"/>
      <c r="G15" s="15"/>
    </row>
    <row r="16" spans="1:23" x14ac:dyDescent="0.25">
      <c r="A16" s="15"/>
      <c r="B16" s="15" t="s">
        <v>9</v>
      </c>
      <c r="C16" s="20" t="s">
        <v>91</v>
      </c>
      <c r="D16" s="20" t="s">
        <v>91</v>
      </c>
      <c r="E16" s="25"/>
      <c r="F16" s="26"/>
      <c r="G16" s="15"/>
      <c r="H16" s="41"/>
      <c r="I16" s="41"/>
    </row>
    <row r="17" spans="1:9" x14ac:dyDescent="0.25">
      <c r="A17" s="15"/>
      <c r="B17" s="15" t="s">
        <v>10</v>
      </c>
      <c r="C17" s="20" t="s">
        <v>60</v>
      </c>
      <c r="D17" s="20" t="s">
        <v>125</v>
      </c>
      <c r="E17" s="25"/>
      <c r="F17" s="26"/>
      <c r="G17" s="15"/>
      <c r="H17" s="42"/>
      <c r="I17" s="42"/>
    </row>
    <row r="18" spans="1:9" x14ac:dyDescent="0.25">
      <c r="A18" s="15"/>
      <c r="B18" s="15" t="s">
        <v>11</v>
      </c>
      <c r="C18" s="20" t="s">
        <v>59</v>
      </c>
      <c r="D18" s="20" t="s">
        <v>84</v>
      </c>
      <c r="E18" s="25"/>
      <c r="F18" s="26"/>
      <c r="G18" s="15"/>
      <c r="H18" s="42"/>
      <c r="I18" s="42"/>
    </row>
    <row r="19" spans="1:9" x14ac:dyDescent="0.25">
      <c r="A19" s="15"/>
      <c r="B19" s="15" t="s">
        <v>27</v>
      </c>
      <c r="C19" s="20" t="s">
        <v>52</v>
      </c>
      <c r="D19" s="20" t="s">
        <v>52</v>
      </c>
      <c r="E19" s="130" t="s">
        <v>52</v>
      </c>
      <c r="F19" s="130"/>
      <c r="G19" s="15"/>
      <c r="H19" s="42"/>
      <c r="I19" s="42"/>
    </row>
    <row r="20" spans="1:9" x14ac:dyDescent="0.25">
      <c r="A20" s="15"/>
      <c r="B20" s="15" t="s">
        <v>28</v>
      </c>
      <c r="C20" s="20" t="s">
        <v>29</v>
      </c>
      <c r="D20" s="20" t="s">
        <v>29</v>
      </c>
      <c r="E20" s="30" t="s">
        <v>29</v>
      </c>
      <c r="F20" s="30"/>
      <c r="G20" s="15"/>
      <c r="H20" s="42"/>
      <c r="I20" s="42"/>
    </row>
    <row r="21" spans="1:9" x14ac:dyDescent="0.25">
      <c r="A21" s="15"/>
      <c r="B21" s="15" t="s">
        <v>98</v>
      </c>
      <c r="C21" s="31">
        <v>4000</v>
      </c>
      <c r="D21" s="31">
        <v>4320</v>
      </c>
      <c r="E21" s="27">
        <f>SUM(C21:D21)</f>
        <v>8320</v>
      </c>
      <c r="F21" s="26"/>
      <c r="G21" s="15"/>
      <c r="H21" s="42"/>
      <c r="I21" s="42"/>
    </row>
    <row r="22" spans="1:9" x14ac:dyDescent="0.25">
      <c r="A22" s="15"/>
      <c r="B22" s="15" t="s">
        <v>99</v>
      </c>
      <c r="C22" s="31">
        <v>2896</v>
      </c>
      <c r="D22" s="31">
        <v>2829</v>
      </c>
      <c r="E22" s="37"/>
      <c r="F22" s="26"/>
      <c r="G22" s="15"/>
      <c r="H22" s="42"/>
      <c r="I22" s="42"/>
    </row>
    <row r="23" spans="1:9" x14ac:dyDescent="0.25">
      <c r="A23" s="15"/>
      <c r="B23" s="15" t="s">
        <v>45</v>
      </c>
      <c r="C23" s="20" t="s">
        <v>46</v>
      </c>
      <c r="D23" s="22" t="s">
        <v>46</v>
      </c>
      <c r="E23" s="25" t="s">
        <v>46</v>
      </c>
      <c r="F23" s="26"/>
      <c r="G23" s="15"/>
      <c r="H23" s="42"/>
      <c r="I23" s="42"/>
    </row>
    <row r="24" spans="1:9" x14ac:dyDescent="0.25">
      <c r="A24" s="15"/>
      <c r="B24" s="15" t="s">
        <v>81</v>
      </c>
      <c r="C24" s="22">
        <v>0.52359999999999995</v>
      </c>
      <c r="D24" s="22">
        <v>0.54830000000000001</v>
      </c>
      <c r="E24" s="28">
        <f>AVERAGE(C24:D24)</f>
        <v>0.53594999999999993</v>
      </c>
      <c r="F24" s="26" t="s">
        <v>87</v>
      </c>
      <c r="G24" s="15"/>
      <c r="H24" s="42"/>
      <c r="I24" s="42"/>
    </row>
    <row r="25" spans="1:9" x14ac:dyDescent="0.25">
      <c r="A25" s="51" t="s">
        <v>148</v>
      </c>
      <c r="B25" s="51"/>
      <c r="C25" s="53"/>
      <c r="D25" s="53"/>
      <c r="E25" s="53"/>
      <c r="F25" s="51"/>
      <c r="G25" s="15"/>
      <c r="H25" s="15"/>
      <c r="I25" s="15"/>
    </row>
    <row r="26" spans="1:9" x14ac:dyDescent="0.25">
      <c r="A26" s="15"/>
      <c r="B26" s="49" t="s">
        <v>108</v>
      </c>
      <c r="C26" s="54"/>
      <c r="D26" s="54"/>
      <c r="E26" s="25" t="s">
        <v>94</v>
      </c>
      <c r="F26" s="26"/>
      <c r="G26" s="15"/>
      <c r="H26" s="15"/>
      <c r="I26" s="15"/>
    </row>
    <row r="27" spans="1:9" x14ac:dyDescent="0.25">
      <c r="A27" s="15"/>
      <c r="B27" s="15" t="s">
        <v>78</v>
      </c>
      <c r="C27" s="31">
        <v>6245</v>
      </c>
      <c r="D27" s="31">
        <v>7405</v>
      </c>
      <c r="E27" s="37">
        <f t="shared" ref="E27:E29" si="2">AVERAGE(C27:D27)</f>
        <v>6825</v>
      </c>
      <c r="F27" s="26" t="s">
        <v>87</v>
      </c>
      <c r="G27" s="15"/>
      <c r="H27" s="15"/>
      <c r="I27" s="15"/>
    </row>
    <row r="28" spans="1:9" x14ac:dyDescent="0.25">
      <c r="A28" s="15"/>
      <c r="B28" s="15" t="s">
        <v>79</v>
      </c>
      <c r="C28" s="31">
        <v>2149</v>
      </c>
      <c r="D28" s="31">
        <v>2425</v>
      </c>
      <c r="E28" s="37">
        <f t="shared" si="2"/>
        <v>2287</v>
      </c>
      <c r="F28" s="26" t="s">
        <v>87</v>
      </c>
      <c r="G28" s="15"/>
      <c r="H28" s="15"/>
      <c r="I28" s="15"/>
    </row>
    <row r="29" spans="1:9" x14ac:dyDescent="0.25">
      <c r="A29" s="15"/>
      <c r="B29" s="15" t="s">
        <v>80</v>
      </c>
      <c r="C29" s="31">
        <v>613</v>
      </c>
      <c r="D29" s="31">
        <v>643</v>
      </c>
      <c r="E29" s="37">
        <f t="shared" si="2"/>
        <v>628</v>
      </c>
      <c r="F29" s="26" t="s">
        <v>87</v>
      </c>
      <c r="G29" s="15"/>
      <c r="H29" s="15"/>
      <c r="I29" s="15"/>
    </row>
    <row r="30" spans="1:9" x14ac:dyDescent="0.25">
      <c r="A30" s="51" t="s">
        <v>114</v>
      </c>
      <c r="B30" s="51"/>
      <c r="C30" s="52"/>
      <c r="D30" s="52"/>
      <c r="E30" s="52"/>
      <c r="F30" s="51"/>
      <c r="G30" s="15"/>
      <c r="H30" s="15"/>
      <c r="I30" s="15"/>
    </row>
    <row r="31" spans="1:9" x14ac:dyDescent="0.25">
      <c r="A31" s="15"/>
      <c r="B31" s="15" t="s">
        <v>34</v>
      </c>
      <c r="C31" s="20" t="s">
        <v>35</v>
      </c>
      <c r="D31" s="20" t="s">
        <v>35</v>
      </c>
      <c r="E31" s="129" t="s">
        <v>35</v>
      </c>
      <c r="F31" s="129"/>
      <c r="G31" s="15"/>
      <c r="H31" s="15"/>
      <c r="I31" s="15"/>
    </row>
    <row r="32" spans="1:9" x14ac:dyDescent="0.25">
      <c r="A32" s="15"/>
      <c r="B32" s="15" t="s">
        <v>36</v>
      </c>
      <c r="C32" s="20">
        <v>4694</v>
      </c>
      <c r="D32" s="20">
        <v>7073</v>
      </c>
      <c r="E32" s="25">
        <f>SUM(C32:D32)</f>
        <v>11767</v>
      </c>
      <c r="F32" s="26" t="s">
        <v>86</v>
      </c>
      <c r="G32" s="15"/>
      <c r="H32" s="15"/>
      <c r="I32" s="15"/>
    </row>
    <row r="33" spans="1:9" x14ac:dyDescent="0.25">
      <c r="A33" s="51" t="s">
        <v>6</v>
      </c>
      <c r="B33" s="51"/>
      <c r="C33" s="52"/>
      <c r="D33" s="52"/>
      <c r="E33" s="52"/>
      <c r="F33" s="51"/>
      <c r="G33" s="15"/>
      <c r="H33" s="15"/>
      <c r="I33" s="15"/>
    </row>
    <row r="34" spans="1:9" x14ac:dyDescent="0.25">
      <c r="A34" s="15"/>
      <c r="B34" s="49" t="s">
        <v>20</v>
      </c>
      <c r="C34" s="48"/>
      <c r="D34" s="48"/>
      <c r="E34" s="25"/>
      <c r="F34" s="26"/>
      <c r="G34" s="15"/>
      <c r="H34" s="15"/>
      <c r="I34" s="15"/>
    </row>
    <row r="35" spans="1:9" x14ac:dyDescent="0.25">
      <c r="A35" s="15"/>
      <c r="B35" s="15" t="s">
        <v>13</v>
      </c>
      <c r="C35" s="20">
        <v>1125</v>
      </c>
      <c r="D35" s="20">
        <v>3731</v>
      </c>
      <c r="E35" s="25">
        <f>SUM(C35:D35)</f>
        <v>4856</v>
      </c>
      <c r="F35" s="26" t="s">
        <v>86</v>
      </c>
      <c r="G35" s="15"/>
      <c r="H35" s="15"/>
      <c r="I35" s="15"/>
    </row>
    <row r="36" spans="1:9" x14ac:dyDescent="0.25">
      <c r="A36" s="15"/>
      <c r="B36" s="15" t="s">
        <v>12</v>
      </c>
      <c r="C36" s="20">
        <v>3087</v>
      </c>
      <c r="D36" s="20">
        <v>2398</v>
      </c>
      <c r="E36" s="25">
        <f t="shared" ref="E36:E38" si="3">SUM(C36:D36)</f>
        <v>5485</v>
      </c>
      <c r="F36" s="26" t="s">
        <v>86</v>
      </c>
      <c r="G36" s="15"/>
      <c r="H36" s="15"/>
      <c r="I36" s="15"/>
    </row>
    <row r="37" spans="1:9" x14ac:dyDescent="0.25">
      <c r="A37" s="15"/>
      <c r="B37" s="15" t="s">
        <v>14</v>
      </c>
      <c r="C37" s="20">
        <v>16</v>
      </c>
      <c r="D37" s="20">
        <v>48</v>
      </c>
      <c r="E37" s="25">
        <f t="shared" si="3"/>
        <v>64</v>
      </c>
      <c r="F37" s="26" t="s">
        <v>86</v>
      </c>
      <c r="G37" s="15"/>
      <c r="H37" s="15"/>
      <c r="I37" s="15"/>
    </row>
    <row r="38" spans="1:9" x14ac:dyDescent="0.25">
      <c r="A38" s="15"/>
      <c r="B38" s="15" t="s">
        <v>15</v>
      </c>
      <c r="C38" s="20">
        <v>4779</v>
      </c>
      <c r="D38" s="20">
        <v>4296</v>
      </c>
      <c r="E38" s="25">
        <f t="shared" si="3"/>
        <v>9075</v>
      </c>
      <c r="F38" s="26" t="s">
        <v>86</v>
      </c>
      <c r="G38" s="15"/>
      <c r="H38" s="15"/>
      <c r="I38" s="15"/>
    </row>
    <row r="39" spans="1:9" x14ac:dyDescent="0.25">
      <c r="A39" s="15"/>
      <c r="B39" s="49" t="s">
        <v>70</v>
      </c>
      <c r="C39" s="50"/>
      <c r="D39" s="50"/>
      <c r="E39" s="25"/>
      <c r="F39" s="26"/>
      <c r="G39" s="15"/>
      <c r="H39" s="15"/>
      <c r="I39" s="15"/>
    </row>
    <row r="40" spans="1:9" x14ac:dyDescent="0.25">
      <c r="A40" s="15"/>
      <c r="B40" s="15" t="s">
        <v>30</v>
      </c>
      <c r="C40" s="20" t="s">
        <v>1</v>
      </c>
      <c r="D40" s="20" t="s">
        <v>65</v>
      </c>
      <c r="E40" s="25"/>
      <c r="F40" s="26"/>
      <c r="G40" s="15"/>
      <c r="H40" s="15"/>
      <c r="I40" s="15"/>
    </row>
    <row r="41" spans="1:9" x14ac:dyDescent="0.25">
      <c r="A41" s="15"/>
      <c r="B41" s="15" t="s">
        <v>8</v>
      </c>
      <c r="C41" s="20" t="s">
        <v>67</v>
      </c>
      <c r="D41" s="20" t="s">
        <v>155</v>
      </c>
      <c r="E41" s="25"/>
      <c r="F41" s="26"/>
      <c r="G41" s="15"/>
      <c r="H41" s="15"/>
      <c r="I41" s="15"/>
    </row>
    <row r="42" spans="1:9" x14ac:dyDescent="0.25">
      <c r="A42" s="15"/>
      <c r="B42" s="15" t="s">
        <v>9</v>
      </c>
      <c r="C42" s="20" t="s">
        <v>175</v>
      </c>
      <c r="D42" s="20" t="s">
        <v>42</v>
      </c>
      <c r="E42" s="25"/>
      <c r="F42" s="26"/>
      <c r="G42" s="15"/>
      <c r="H42" s="15"/>
      <c r="I42" s="15"/>
    </row>
    <row r="43" spans="1:9" x14ac:dyDescent="0.25">
      <c r="A43" s="15"/>
      <c r="B43" s="15" t="s">
        <v>10</v>
      </c>
      <c r="C43" s="20" t="s">
        <v>164</v>
      </c>
      <c r="D43" s="20" t="s">
        <v>176</v>
      </c>
      <c r="E43" s="25"/>
      <c r="F43" s="26"/>
      <c r="G43" s="15"/>
      <c r="I43" s="15"/>
    </row>
    <row r="44" spans="1:9" x14ac:dyDescent="0.25">
      <c r="A44" s="15"/>
      <c r="B44" s="15" t="s">
        <v>11</v>
      </c>
      <c r="C44" s="20" t="s">
        <v>176</v>
      </c>
      <c r="D44" s="56" t="s">
        <v>180</v>
      </c>
      <c r="E44" s="25"/>
      <c r="F44" s="26"/>
      <c r="G44" s="15"/>
      <c r="H44" s="15"/>
      <c r="I44" s="15"/>
    </row>
    <row r="45" spans="1:9" x14ac:dyDescent="0.25">
      <c r="A45" s="15"/>
      <c r="B45" s="49" t="s">
        <v>69</v>
      </c>
      <c r="C45" s="50"/>
      <c r="D45" s="50"/>
      <c r="E45" s="25" t="s">
        <v>61</v>
      </c>
      <c r="F45" s="26"/>
      <c r="G45" s="15"/>
      <c r="H45" s="15"/>
      <c r="I45" s="15"/>
    </row>
    <row r="46" spans="1:9" x14ac:dyDescent="0.25">
      <c r="A46" s="15"/>
      <c r="B46" s="15" t="s">
        <v>30</v>
      </c>
      <c r="C46" s="20" t="s">
        <v>143</v>
      </c>
      <c r="D46" s="20" t="s">
        <v>143</v>
      </c>
      <c r="E46" s="25"/>
      <c r="F46" s="26"/>
      <c r="G46" s="15"/>
      <c r="H46" s="15"/>
      <c r="I46" s="15"/>
    </row>
    <row r="47" spans="1:9" x14ac:dyDescent="0.25">
      <c r="A47" s="15"/>
      <c r="B47" s="15" t="s">
        <v>8</v>
      </c>
      <c r="C47" s="20" t="s">
        <v>62</v>
      </c>
      <c r="D47" s="20" t="s">
        <v>181</v>
      </c>
      <c r="E47" s="25"/>
      <c r="F47" s="26"/>
      <c r="G47" s="15"/>
      <c r="H47" s="15"/>
      <c r="I47" s="15"/>
    </row>
    <row r="48" spans="1:9" x14ac:dyDescent="0.25">
      <c r="A48" s="15"/>
      <c r="B48" s="15" t="s">
        <v>9</v>
      </c>
      <c r="C48" s="20" t="s">
        <v>62</v>
      </c>
      <c r="D48" s="20" t="s">
        <v>182</v>
      </c>
      <c r="E48" s="25"/>
      <c r="F48" s="26"/>
      <c r="G48" s="15"/>
      <c r="H48" s="15"/>
      <c r="I48" s="15"/>
    </row>
    <row r="49" spans="1:9" x14ac:dyDescent="0.25">
      <c r="A49" s="51" t="s">
        <v>144</v>
      </c>
      <c r="B49" s="51"/>
      <c r="C49" s="52"/>
      <c r="D49" s="52"/>
      <c r="E49" s="52"/>
      <c r="F49" s="51"/>
      <c r="G49" s="15"/>
      <c r="H49" s="15"/>
      <c r="I49" s="15"/>
    </row>
    <row r="50" spans="1:9" x14ac:dyDescent="0.25">
      <c r="A50" s="15"/>
      <c r="B50" s="49" t="s">
        <v>149</v>
      </c>
      <c r="C50" s="50"/>
      <c r="D50" s="50"/>
      <c r="E50" s="25"/>
      <c r="F50" s="26"/>
      <c r="G50" s="15"/>
      <c r="H50" s="15"/>
      <c r="I50" s="15"/>
    </row>
    <row r="51" spans="1:9" x14ac:dyDescent="0.25">
      <c r="A51" s="15"/>
      <c r="B51" s="15" t="s">
        <v>30</v>
      </c>
      <c r="C51" s="20" t="s">
        <v>165</v>
      </c>
      <c r="D51" s="20" t="s">
        <v>95</v>
      </c>
      <c r="E51" s="25"/>
      <c r="F51" s="26"/>
      <c r="G51" s="15"/>
      <c r="H51" s="15"/>
      <c r="I51" s="15"/>
    </row>
    <row r="52" spans="1:9" x14ac:dyDescent="0.25">
      <c r="A52" s="15"/>
      <c r="B52" s="15" t="s">
        <v>8</v>
      </c>
      <c r="C52" s="20" t="s">
        <v>152</v>
      </c>
      <c r="D52" s="20" t="s">
        <v>48</v>
      </c>
      <c r="E52" s="25"/>
      <c r="F52" s="26"/>
    </row>
    <row r="53" spans="1:9" x14ac:dyDescent="0.25">
      <c r="A53" s="15"/>
      <c r="B53" s="15" t="s">
        <v>9</v>
      </c>
      <c r="C53" s="23" t="s">
        <v>173</v>
      </c>
      <c r="D53" s="20" t="s">
        <v>49</v>
      </c>
      <c r="E53" s="25"/>
      <c r="F53" s="26"/>
    </row>
    <row r="54" spans="1:9" x14ac:dyDescent="0.25">
      <c r="A54" s="15"/>
      <c r="B54" s="15" t="s">
        <v>10</v>
      </c>
      <c r="C54" s="20" t="s">
        <v>150</v>
      </c>
      <c r="D54" s="20" t="s">
        <v>50</v>
      </c>
      <c r="E54" s="25"/>
      <c r="F54" s="26"/>
    </row>
    <row r="55" spans="1:9" x14ac:dyDescent="0.25">
      <c r="A55" s="15"/>
      <c r="B55" s="15" t="s">
        <v>11</v>
      </c>
      <c r="C55" s="20" t="s">
        <v>174</v>
      </c>
      <c r="D55" s="20" t="s">
        <v>157</v>
      </c>
      <c r="E55" s="25"/>
      <c r="F55" s="26"/>
    </row>
    <row r="56" spans="1:9" x14ac:dyDescent="0.25">
      <c r="A56" s="15"/>
    </row>
    <row r="57" spans="1:9" x14ac:dyDescent="0.25">
      <c r="A57" s="15"/>
    </row>
    <row r="58" spans="1:9" x14ac:dyDescent="0.25">
      <c r="A58" s="15"/>
    </row>
    <row r="59" spans="1:9" x14ac:dyDescent="0.25">
      <c r="A59" s="15"/>
    </row>
    <row r="60" spans="1:9" x14ac:dyDescent="0.25">
      <c r="A60" s="15"/>
    </row>
    <row r="61" spans="1:9" x14ac:dyDescent="0.25">
      <c r="A61" s="15"/>
    </row>
    <row r="62" spans="1:9" x14ac:dyDescent="0.25">
      <c r="A62" s="15"/>
    </row>
  </sheetData>
  <mergeCells count="4">
    <mergeCell ref="A1:B1"/>
    <mergeCell ref="E1:F1"/>
    <mergeCell ref="E19:F19"/>
    <mergeCell ref="E31:F31"/>
  </mergeCells>
  <pageMargins left="0.7" right="0.7" top="0.75" bottom="0.75" header="0.3" footer="0.3"/>
  <pageSetup orientation="portrait" r:id="rId1"/>
  <ignoredErrors>
    <ignoredError sqref="E7" formula="1"/>
  </ignoredErrors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W62"/>
  <sheetViews>
    <sheetView workbookViewId="0">
      <pane ySplit="1" topLeftCell="A2" activePane="bottomLeft" state="frozen"/>
      <selection pane="bottomLeft" activeCell="C35" sqref="C35"/>
    </sheetView>
  </sheetViews>
  <sheetFormatPr defaultRowHeight="15" x14ac:dyDescent="0.25"/>
  <cols>
    <col min="1" max="1" width="5.28515625" customWidth="1"/>
    <col min="2" max="2" width="29.140625" customWidth="1"/>
    <col min="3" max="3" width="29" style="1" customWidth="1"/>
    <col min="4" max="4" width="24.85546875" style="12" customWidth="1"/>
    <col min="5" max="5" width="10.42578125" style="1" customWidth="1"/>
    <col min="6" max="6" width="7.42578125" customWidth="1"/>
  </cols>
  <sheetData>
    <row r="1" spans="1:23" x14ac:dyDescent="0.25">
      <c r="A1" s="123" t="s">
        <v>4</v>
      </c>
      <c r="B1" s="123"/>
      <c r="C1" s="13" t="s">
        <v>0</v>
      </c>
      <c r="D1" s="14" t="s">
        <v>1</v>
      </c>
      <c r="E1" s="124" t="s">
        <v>2</v>
      </c>
      <c r="F1" s="124"/>
      <c r="G1" s="15"/>
      <c r="H1" s="15"/>
      <c r="I1" s="15"/>
    </row>
    <row r="2" spans="1:23" x14ac:dyDescent="0.25">
      <c r="A2" s="51" t="s">
        <v>3</v>
      </c>
      <c r="B2" s="51"/>
      <c r="C2" s="52"/>
      <c r="D2" s="52"/>
      <c r="E2" s="52"/>
      <c r="F2" s="51"/>
      <c r="G2" s="15"/>
      <c r="H2" s="15"/>
      <c r="I2" s="15"/>
    </row>
    <row r="3" spans="1:23" x14ac:dyDescent="0.25">
      <c r="A3" s="15"/>
      <c r="B3" s="15" t="s">
        <v>53</v>
      </c>
      <c r="C3" s="31">
        <v>10554</v>
      </c>
      <c r="D3" s="31">
        <v>11315</v>
      </c>
      <c r="E3" s="27">
        <f>SUM(C3:D3)</f>
        <v>21869</v>
      </c>
      <c r="F3" s="26" t="s">
        <v>86</v>
      </c>
      <c r="G3" s="15"/>
      <c r="H3" s="15"/>
      <c r="I3" s="15"/>
    </row>
    <row r="4" spans="1:23" x14ac:dyDescent="0.25">
      <c r="A4" s="15"/>
      <c r="B4" s="15" t="s">
        <v>22</v>
      </c>
      <c r="C4" s="31">
        <v>6439</v>
      </c>
      <c r="D4" s="31">
        <v>5884</v>
      </c>
      <c r="E4" s="27">
        <f>SUM(C4:D4)</f>
        <v>12323</v>
      </c>
      <c r="F4" s="26" t="s">
        <v>86</v>
      </c>
      <c r="G4" s="15"/>
      <c r="H4" s="15"/>
      <c r="I4" s="15"/>
    </row>
    <row r="5" spans="1:23" x14ac:dyDescent="0.25">
      <c r="A5" s="15"/>
      <c r="B5" s="15" t="s">
        <v>24</v>
      </c>
      <c r="C5" s="22">
        <v>0.44600000000000001</v>
      </c>
      <c r="D5" s="22">
        <v>0.443</v>
      </c>
      <c r="E5" s="28">
        <f t="shared" ref="E5:E6" si="0">AVERAGE(C5:D5)</f>
        <v>0.44450000000000001</v>
      </c>
      <c r="F5" s="26" t="s">
        <v>87</v>
      </c>
      <c r="G5" s="15"/>
      <c r="H5" s="15"/>
      <c r="I5" s="15"/>
    </row>
    <row r="6" spans="1:23" x14ac:dyDescent="0.25">
      <c r="A6" s="15"/>
      <c r="B6" s="15" t="s">
        <v>25</v>
      </c>
      <c r="C6" s="22">
        <v>0.55400000000000005</v>
      </c>
      <c r="D6" s="22">
        <v>0.55700000000000005</v>
      </c>
      <c r="E6" s="28">
        <f t="shared" si="0"/>
        <v>0.5555000000000001</v>
      </c>
      <c r="F6" s="26" t="s">
        <v>87</v>
      </c>
      <c r="G6" s="44"/>
      <c r="H6" s="15"/>
      <c r="I6" s="15"/>
    </row>
    <row r="7" spans="1:23" x14ac:dyDescent="0.25">
      <c r="A7" s="15"/>
      <c r="B7" s="15" t="s">
        <v>23</v>
      </c>
      <c r="C7" s="31">
        <v>68650</v>
      </c>
      <c r="D7" s="31">
        <v>20949</v>
      </c>
      <c r="E7" s="27">
        <f>SUM(C7:D7)</f>
        <v>89599</v>
      </c>
      <c r="F7" s="26" t="s">
        <v>86</v>
      </c>
      <c r="G7" s="15"/>
      <c r="H7" s="15"/>
      <c r="I7" s="15"/>
    </row>
    <row r="8" spans="1:23" x14ac:dyDescent="0.25">
      <c r="A8" s="15"/>
      <c r="B8" s="15" t="s">
        <v>17</v>
      </c>
      <c r="C8" s="20">
        <v>6.5</v>
      </c>
      <c r="D8" s="20">
        <v>1.85</v>
      </c>
      <c r="E8" s="29">
        <f>AVERAGE(C8:D8)</f>
        <v>4.1749999999999998</v>
      </c>
      <c r="F8" s="26" t="s">
        <v>87</v>
      </c>
      <c r="G8" s="15"/>
      <c r="H8" s="15"/>
      <c r="I8" s="15"/>
    </row>
    <row r="9" spans="1:23" x14ac:dyDescent="0.25">
      <c r="A9" s="15"/>
      <c r="B9" s="15" t="s">
        <v>18</v>
      </c>
      <c r="C9" s="20" t="s">
        <v>163</v>
      </c>
      <c r="D9" s="32" t="s">
        <v>169</v>
      </c>
      <c r="E9" s="40" t="s">
        <v>170</v>
      </c>
      <c r="F9" s="30" t="s">
        <v>87</v>
      </c>
      <c r="G9" s="15"/>
      <c r="H9" s="15"/>
      <c r="I9" s="15"/>
    </row>
    <row r="10" spans="1:23" x14ac:dyDescent="0.25">
      <c r="A10" s="15"/>
      <c r="B10" s="15" t="s">
        <v>16</v>
      </c>
      <c r="C10" s="22">
        <v>0.50939999999999996</v>
      </c>
      <c r="D10" s="22">
        <v>0.63690000000000002</v>
      </c>
      <c r="E10" s="28">
        <f t="shared" ref="E10" si="1">AVERAGE(C10:D10)</f>
        <v>0.57315000000000005</v>
      </c>
      <c r="F10" s="26" t="s">
        <v>87</v>
      </c>
      <c r="G10" s="15"/>
      <c r="H10" s="15"/>
      <c r="I10" s="15"/>
    </row>
    <row r="11" spans="1:23" x14ac:dyDescent="0.25">
      <c r="A11" s="15"/>
      <c r="B11" s="15" t="s">
        <v>40</v>
      </c>
      <c r="C11" s="20" t="s">
        <v>37</v>
      </c>
      <c r="D11" s="20" t="s">
        <v>37</v>
      </c>
      <c r="E11" s="25" t="s">
        <v>37</v>
      </c>
      <c r="F11" s="26"/>
      <c r="G11" s="15"/>
      <c r="H11" s="15"/>
      <c r="I11" s="15"/>
    </row>
    <row r="12" spans="1:23" x14ac:dyDescent="0.25">
      <c r="A12" s="15"/>
      <c r="B12" s="15" t="s">
        <v>8</v>
      </c>
      <c r="C12" s="20" t="s">
        <v>39</v>
      </c>
      <c r="D12" s="20" t="s">
        <v>38</v>
      </c>
      <c r="E12" s="25"/>
      <c r="F12" s="26"/>
      <c r="G12" s="15"/>
      <c r="H12" s="15"/>
      <c r="I12" s="15"/>
      <c r="W12" t="s">
        <v>102</v>
      </c>
    </row>
    <row r="13" spans="1:23" x14ac:dyDescent="0.25">
      <c r="A13" s="15"/>
      <c r="B13" s="15" t="s">
        <v>9</v>
      </c>
      <c r="C13" s="20" t="s">
        <v>55</v>
      </c>
      <c r="D13" s="20" t="s">
        <v>171</v>
      </c>
      <c r="E13" s="25"/>
      <c r="F13" s="26"/>
      <c r="G13" s="15"/>
    </row>
    <row r="14" spans="1:23" x14ac:dyDescent="0.25">
      <c r="A14" s="15"/>
      <c r="B14" s="15" t="s">
        <v>41</v>
      </c>
      <c r="C14" s="20" t="s">
        <v>56</v>
      </c>
      <c r="D14" s="20" t="s">
        <v>56</v>
      </c>
      <c r="E14" s="25" t="s">
        <v>56</v>
      </c>
      <c r="F14" s="26"/>
      <c r="G14" s="15"/>
    </row>
    <row r="15" spans="1:23" x14ac:dyDescent="0.25">
      <c r="A15" s="15"/>
      <c r="B15" s="15" t="s">
        <v>8</v>
      </c>
      <c r="C15" s="20" t="s">
        <v>147</v>
      </c>
      <c r="D15" s="20" t="s">
        <v>57</v>
      </c>
      <c r="E15" s="25"/>
      <c r="F15" s="26"/>
      <c r="G15" s="15"/>
    </row>
    <row r="16" spans="1:23" x14ac:dyDescent="0.25">
      <c r="A16" s="15"/>
      <c r="B16" s="15" t="s">
        <v>9</v>
      </c>
      <c r="C16" s="20" t="s">
        <v>60</v>
      </c>
      <c r="D16" s="20" t="s">
        <v>125</v>
      </c>
      <c r="E16" s="25"/>
      <c r="F16" s="26"/>
      <c r="G16" s="15"/>
      <c r="H16" s="41"/>
      <c r="I16" s="41"/>
    </row>
    <row r="17" spans="1:9" x14ac:dyDescent="0.25">
      <c r="A17" s="15"/>
      <c r="B17" s="15" t="s">
        <v>10</v>
      </c>
      <c r="C17" s="20" t="s">
        <v>125</v>
      </c>
      <c r="D17" s="20" t="s">
        <v>84</v>
      </c>
      <c r="E17" s="25"/>
      <c r="F17" s="26"/>
      <c r="G17" s="15"/>
      <c r="H17" s="42"/>
      <c r="I17" s="42"/>
    </row>
    <row r="18" spans="1:9" x14ac:dyDescent="0.25">
      <c r="A18" s="15"/>
      <c r="B18" s="15" t="s">
        <v>11</v>
      </c>
      <c r="C18" s="20" t="s">
        <v>59</v>
      </c>
      <c r="D18" s="20" t="s">
        <v>91</v>
      </c>
      <c r="E18" s="25"/>
      <c r="F18" s="26"/>
      <c r="G18" s="15"/>
      <c r="H18" s="42"/>
      <c r="I18" s="42"/>
    </row>
    <row r="19" spans="1:9" x14ac:dyDescent="0.25">
      <c r="A19" s="15"/>
      <c r="B19" s="15" t="s">
        <v>27</v>
      </c>
      <c r="C19" s="20" t="s">
        <v>52</v>
      </c>
      <c r="D19" s="20" t="s">
        <v>52</v>
      </c>
      <c r="E19" s="130" t="s">
        <v>52</v>
      </c>
      <c r="F19" s="130"/>
      <c r="G19" s="15"/>
      <c r="H19" s="42"/>
      <c r="I19" s="42"/>
    </row>
    <row r="20" spans="1:9" x14ac:dyDescent="0.25">
      <c r="A20" s="15"/>
      <c r="B20" s="15" t="s">
        <v>28</v>
      </c>
      <c r="C20" s="20" t="s">
        <v>29</v>
      </c>
      <c r="D20" s="20" t="s">
        <v>29</v>
      </c>
      <c r="E20" s="30" t="s">
        <v>29</v>
      </c>
      <c r="F20" s="30"/>
      <c r="G20" s="15"/>
      <c r="H20" s="42"/>
      <c r="I20" s="42"/>
    </row>
    <row r="21" spans="1:9" x14ac:dyDescent="0.25">
      <c r="A21" s="15"/>
      <c r="B21" s="15" t="s">
        <v>98</v>
      </c>
      <c r="C21" s="31">
        <v>4000</v>
      </c>
      <c r="D21" s="31">
        <v>4749</v>
      </c>
      <c r="E21" s="27">
        <f>SUM(C21:D21)</f>
        <v>8749</v>
      </c>
      <c r="F21" s="26"/>
      <c r="G21" s="15"/>
      <c r="H21" s="42"/>
      <c r="I21" s="42"/>
    </row>
    <row r="22" spans="1:9" x14ac:dyDescent="0.25">
      <c r="A22" s="15"/>
      <c r="B22" s="15" t="s">
        <v>99</v>
      </c>
      <c r="C22" s="31">
        <v>2896</v>
      </c>
      <c r="D22" s="31">
        <v>3105</v>
      </c>
      <c r="E22" s="37"/>
      <c r="F22" s="26"/>
      <c r="G22" s="15"/>
      <c r="H22" s="42"/>
      <c r="I22" s="42"/>
    </row>
    <row r="23" spans="1:9" x14ac:dyDescent="0.25">
      <c r="A23" s="15"/>
      <c r="B23" s="15" t="s">
        <v>45</v>
      </c>
      <c r="C23" s="20" t="s">
        <v>46</v>
      </c>
      <c r="D23" s="22" t="s">
        <v>46</v>
      </c>
      <c r="E23" s="25" t="s">
        <v>46</v>
      </c>
      <c r="F23" s="26"/>
      <c r="G23" s="15"/>
      <c r="H23" s="42"/>
      <c r="I23" s="42"/>
    </row>
    <row r="24" spans="1:9" x14ac:dyDescent="0.25">
      <c r="A24" s="15"/>
      <c r="B24" s="15" t="s">
        <v>81</v>
      </c>
      <c r="C24" s="22">
        <v>0.53790000000000004</v>
      </c>
      <c r="D24" s="22">
        <v>0.5524</v>
      </c>
      <c r="E24" s="28">
        <f>AVERAGE(C24:D24)</f>
        <v>0.54515000000000002</v>
      </c>
      <c r="F24" s="26" t="s">
        <v>87</v>
      </c>
      <c r="G24" s="15"/>
      <c r="H24" s="42"/>
      <c r="I24" s="42"/>
    </row>
    <row r="25" spans="1:9" x14ac:dyDescent="0.25">
      <c r="A25" s="51" t="s">
        <v>148</v>
      </c>
      <c r="B25" s="51"/>
      <c r="C25" s="53"/>
      <c r="D25" s="53"/>
      <c r="E25" s="53"/>
      <c r="F25" s="51"/>
      <c r="G25" s="15"/>
      <c r="H25" s="15"/>
      <c r="I25" s="15"/>
    </row>
    <row r="26" spans="1:9" x14ac:dyDescent="0.25">
      <c r="A26" s="15"/>
      <c r="B26" s="49" t="s">
        <v>108</v>
      </c>
      <c r="C26" s="54"/>
      <c r="D26" s="54"/>
      <c r="E26" s="25" t="s">
        <v>94</v>
      </c>
      <c r="F26" s="26"/>
      <c r="G26" s="15"/>
      <c r="H26" s="15"/>
      <c r="I26" s="15"/>
    </row>
    <row r="27" spans="1:9" x14ac:dyDescent="0.25">
      <c r="A27" s="15"/>
      <c r="B27" s="15" t="s">
        <v>78</v>
      </c>
      <c r="C27" s="31">
        <v>7294</v>
      </c>
      <c r="D27" s="31">
        <v>8218</v>
      </c>
      <c r="E27" s="37">
        <f t="shared" ref="E27:E29" si="2">AVERAGE(C27:D27)</f>
        <v>7756</v>
      </c>
      <c r="F27" s="26" t="s">
        <v>87</v>
      </c>
      <c r="G27" s="15"/>
      <c r="H27" s="15"/>
      <c r="I27" s="15"/>
    </row>
    <row r="28" spans="1:9" x14ac:dyDescent="0.25">
      <c r="A28" s="15"/>
      <c r="B28" s="15" t="s">
        <v>79</v>
      </c>
      <c r="C28" s="31">
        <v>5740</v>
      </c>
      <c r="D28" s="31">
        <v>2513</v>
      </c>
      <c r="E28" s="37">
        <f t="shared" si="2"/>
        <v>4126.5</v>
      </c>
      <c r="F28" s="26" t="s">
        <v>87</v>
      </c>
      <c r="G28" s="15"/>
      <c r="H28" s="15"/>
      <c r="I28" s="15"/>
    </row>
    <row r="29" spans="1:9" x14ac:dyDescent="0.25">
      <c r="A29" s="15"/>
      <c r="B29" s="15" t="s">
        <v>80</v>
      </c>
      <c r="C29" s="31">
        <v>520</v>
      </c>
      <c r="D29" s="31">
        <v>584</v>
      </c>
      <c r="E29" s="37">
        <f t="shared" si="2"/>
        <v>552</v>
      </c>
      <c r="F29" s="26" t="s">
        <v>87</v>
      </c>
      <c r="G29" s="15"/>
      <c r="H29" s="15"/>
      <c r="I29" s="15"/>
    </row>
    <row r="30" spans="1:9" x14ac:dyDescent="0.25">
      <c r="A30" s="51" t="s">
        <v>114</v>
      </c>
      <c r="B30" s="51"/>
      <c r="C30" s="52"/>
      <c r="D30" s="52"/>
      <c r="E30" s="52"/>
      <c r="F30" s="51"/>
      <c r="G30" s="15"/>
      <c r="H30" s="15"/>
      <c r="I30" s="15"/>
    </row>
    <row r="31" spans="1:9" x14ac:dyDescent="0.25">
      <c r="A31" s="15"/>
      <c r="B31" s="15" t="s">
        <v>34</v>
      </c>
      <c r="C31" s="20" t="s">
        <v>35</v>
      </c>
      <c r="D31" s="20" t="s">
        <v>35</v>
      </c>
      <c r="E31" s="129" t="s">
        <v>35</v>
      </c>
      <c r="F31" s="129"/>
      <c r="G31" s="15"/>
      <c r="H31" s="15"/>
      <c r="I31" s="15"/>
    </row>
    <row r="32" spans="1:9" x14ac:dyDescent="0.25">
      <c r="A32" s="15"/>
      <c r="B32" s="15" t="s">
        <v>36</v>
      </c>
      <c r="C32" s="20">
        <v>5607</v>
      </c>
      <c r="D32" s="20">
        <v>7817</v>
      </c>
      <c r="E32" s="25">
        <f>SUM(C32:D32)</f>
        <v>13424</v>
      </c>
      <c r="F32" s="26" t="s">
        <v>86</v>
      </c>
      <c r="G32" s="15"/>
      <c r="H32" s="15"/>
      <c r="I32" s="15"/>
    </row>
    <row r="33" spans="1:9" x14ac:dyDescent="0.25">
      <c r="A33" s="51" t="s">
        <v>6</v>
      </c>
      <c r="B33" s="51"/>
      <c r="C33" s="52"/>
      <c r="D33" s="52"/>
      <c r="E33" s="52"/>
      <c r="F33" s="51"/>
      <c r="G33" s="15"/>
      <c r="H33" s="15"/>
      <c r="I33" s="15"/>
    </row>
    <row r="34" spans="1:9" x14ac:dyDescent="0.25">
      <c r="A34" s="15"/>
      <c r="B34" s="49" t="s">
        <v>20</v>
      </c>
      <c r="C34" s="48"/>
      <c r="D34" s="48"/>
      <c r="E34" s="25"/>
      <c r="F34" s="26"/>
      <c r="G34" s="15"/>
      <c r="H34" s="15"/>
      <c r="I34" s="15"/>
    </row>
    <row r="35" spans="1:9" x14ac:dyDescent="0.25">
      <c r="A35" s="15"/>
      <c r="B35" s="15" t="s">
        <v>13</v>
      </c>
      <c r="C35" s="20">
        <v>1721</v>
      </c>
      <c r="D35" s="20">
        <v>3270</v>
      </c>
      <c r="E35" s="25">
        <f>SUM(C35:D35)</f>
        <v>4991</v>
      </c>
      <c r="F35" s="26" t="s">
        <v>86</v>
      </c>
      <c r="G35" s="15"/>
      <c r="H35" s="15"/>
      <c r="I35" s="15"/>
    </row>
    <row r="36" spans="1:9" x14ac:dyDescent="0.25">
      <c r="A36" s="15"/>
      <c r="B36" s="15" t="s">
        <v>12</v>
      </c>
      <c r="C36" s="20">
        <v>3040</v>
      </c>
      <c r="D36" s="20">
        <v>3259</v>
      </c>
      <c r="E36" s="25">
        <f t="shared" ref="E36:E38" si="3">SUM(C36:D36)</f>
        <v>6299</v>
      </c>
      <c r="F36" s="26" t="s">
        <v>86</v>
      </c>
      <c r="G36" s="15"/>
      <c r="H36" s="15"/>
      <c r="I36" s="15"/>
    </row>
    <row r="37" spans="1:9" x14ac:dyDescent="0.25">
      <c r="A37" s="15"/>
      <c r="B37" s="15" t="s">
        <v>14</v>
      </c>
      <c r="C37" s="20">
        <v>112</v>
      </c>
      <c r="D37" s="20">
        <v>14</v>
      </c>
      <c r="E37" s="25">
        <f t="shared" si="3"/>
        <v>126</v>
      </c>
      <c r="F37" s="26" t="s">
        <v>86</v>
      </c>
      <c r="G37" s="15"/>
      <c r="H37" s="15"/>
      <c r="I37" s="15"/>
    </row>
    <row r="38" spans="1:9" x14ac:dyDescent="0.25">
      <c r="A38" s="15"/>
      <c r="B38" s="15" t="s">
        <v>15</v>
      </c>
      <c r="C38" s="20">
        <v>5680</v>
      </c>
      <c r="D38" s="20">
        <v>4772</v>
      </c>
      <c r="E38" s="25">
        <f t="shared" si="3"/>
        <v>10452</v>
      </c>
      <c r="F38" s="26" t="s">
        <v>86</v>
      </c>
      <c r="G38" s="15"/>
      <c r="H38" s="15"/>
      <c r="I38" s="15"/>
    </row>
    <row r="39" spans="1:9" x14ac:dyDescent="0.25">
      <c r="A39" s="15"/>
      <c r="B39" s="49" t="s">
        <v>70</v>
      </c>
      <c r="C39" s="50"/>
      <c r="D39" s="50"/>
      <c r="E39" s="25"/>
      <c r="F39" s="26"/>
      <c r="G39" s="15"/>
      <c r="H39" s="15"/>
      <c r="I39" s="15"/>
    </row>
    <row r="40" spans="1:9" x14ac:dyDescent="0.25">
      <c r="A40" s="15"/>
      <c r="B40" s="15" t="s">
        <v>30</v>
      </c>
      <c r="C40" s="20" t="s">
        <v>1</v>
      </c>
      <c r="D40" s="20" t="s">
        <v>155</v>
      </c>
      <c r="E40" s="25"/>
      <c r="F40" s="26"/>
      <c r="G40" s="15"/>
      <c r="H40" s="15"/>
      <c r="I40" s="15"/>
    </row>
    <row r="41" spans="1:9" x14ac:dyDescent="0.25">
      <c r="A41" s="15"/>
      <c r="B41" s="15" t="s">
        <v>8</v>
      </c>
      <c r="C41" s="20" t="s">
        <v>68</v>
      </c>
      <c r="D41" s="20" t="s">
        <v>65</v>
      </c>
      <c r="E41" s="25"/>
      <c r="F41" s="26"/>
      <c r="G41" s="15"/>
      <c r="H41" s="15"/>
      <c r="I41" s="15"/>
    </row>
    <row r="42" spans="1:9" x14ac:dyDescent="0.25">
      <c r="A42" s="15"/>
      <c r="B42" s="15" t="s">
        <v>9</v>
      </c>
      <c r="C42" s="20" t="s">
        <v>65</v>
      </c>
      <c r="D42" s="20" t="s">
        <v>42</v>
      </c>
      <c r="E42" s="25"/>
      <c r="F42" s="26"/>
      <c r="G42" s="15"/>
      <c r="H42" s="15"/>
      <c r="I42" s="15"/>
    </row>
    <row r="43" spans="1:9" x14ac:dyDescent="0.25">
      <c r="A43" s="15"/>
      <c r="B43" s="15" t="s">
        <v>10</v>
      </c>
      <c r="C43" s="20" t="s">
        <v>67</v>
      </c>
      <c r="D43" s="20" t="s">
        <v>67</v>
      </c>
      <c r="E43" s="25"/>
      <c r="F43" s="26"/>
      <c r="G43" s="15"/>
      <c r="I43" s="15"/>
    </row>
    <row r="44" spans="1:9" x14ac:dyDescent="0.25">
      <c r="A44" s="15"/>
      <c r="B44" s="15" t="s">
        <v>11</v>
      </c>
      <c r="C44" s="20" t="s">
        <v>164</v>
      </c>
      <c r="D44" s="55" t="s">
        <v>172</v>
      </c>
      <c r="E44" s="25"/>
      <c r="F44" s="26"/>
      <c r="G44" s="15"/>
      <c r="H44" s="15"/>
      <c r="I44" s="15"/>
    </row>
    <row r="45" spans="1:9" x14ac:dyDescent="0.25">
      <c r="A45" s="15"/>
      <c r="B45" s="49" t="s">
        <v>69</v>
      </c>
      <c r="C45" s="50"/>
      <c r="D45" s="50"/>
      <c r="E45" s="25" t="s">
        <v>61</v>
      </c>
      <c r="F45" s="26"/>
      <c r="G45" s="15"/>
      <c r="H45" s="15"/>
      <c r="I45" s="15"/>
    </row>
    <row r="46" spans="1:9" x14ac:dyDescent="0.25">
      <c r="A46" s="15"/>
      <c r="B46" s="15" t="s">
        <v>30</v>
      </c>
      <c r="C46" s="20" t="s">
        <v>143</v>
      </c>
      <c r="D46" s="20" t="s">
        <v>143</v>
      </c>
      <c r="E46" s="25"/>
      <c r="F46" s="26"/>
      <c r="G46" s="15"/>
      <c r="H46" s="15"/>
      <c r="I46" s="15"/>
    </row>
    <row r="47" spans="1:9" x14ac:dyDescent="0.25">
      <c r="A47" s="15"/>
      <c r="B47" s="15" t="s">
        <v>8</v>
      </c>
      <c r="C47" s="20" t="s">
        <v>32</v>
      </c>
      <c r="D47" s="20" t="s">
        <v>62</v>
      </c>
      <c r="E47" s="25"/>
      <c r="F47" s="26"/>
      <c r="G47" s="15"/>
      <c r="H47" s="15"/>
      <c r="I47" s="15"/>
    </row>
    <row r="48" spans="1:9" x14ac:dyDescent="0.25">
      <c r="A48" s="15"/>
      <c r="B48" s="15" t="s">
        <v>9</v>
      </c>
      <c r="C48" s="20" t="s">
        <v>92</v>
      </c>
      <c r="D48" s="20" t="s">
        <v>62</v>
      </c>
      <c r="E48" s="25"/>
      <c r="F48" s="26"/>
      <c r="G48" s="15"/>
      <c r="H48" s="15"/>
      <c r="I48" s="15"/>
    </row>
    <row r="49" spans="1:9" x14ac:dyDescent="0.25">
      <c r="A49" s="51" t="s">
        <v>144</v>
      </c>
      <c r="B49" s="51"/>
      <c r="C49" s="52"/>
      <c r="D49" s="52"/>
      <c r="E49" s="52"/>
      <c r="F49" s="51"/>
      <c r="G49" s="15"/>
      <c r="H49" s="15"/>
      <c r="I49" s="15"/>
    </row>
    <row r="50" spans="1:9" x14ac:dyDescent="0.25">
      <c r="A50" s="15"/>
      <c r="B50" s="49" t="s">
        <v>149</v>
      </c>
      <c r="C50" s="50"/>
      <c r="D50" s="50"/>
      <c r="E50" s="25"/>
      <c r="F50" s="26"/>
      <c r="G50" s="15"/>
      <c r="H50" s="15"/>
      <c r="I50" s="15"/>
    </row>
    <row r="51" spans="1:9" x14ac:dyDescent="0.25">
      <c r="A51" s="15"/>
      <c r="B51" s="15" t="s">
        <v>30</v>
      </c>
      <c r="C51" s="20" t="s">
        <v>165</v>
      </c>
      <c r="D51" s="20" t="s">
        <v>95</v>
      </c>
      <c r="E51" s="25"/>
      <c r="F51" s="26"/>
      <c r="G51" s="15"/>
      <c r="H51" s="15"/>
      <c r="I51" s="15"/>
    </row>
    <row r="52" spans="1:9" x14ac:dyDescent="0.25">
      <c r="A52" s="15"/>
      <c r="B52" s="15" t="s">
        <v>8</v>
      </c>
      <c r="C52" s="20" t="s">
        <v>166</v>
      </c>
      <c r="D52" s="20" t="s">
        <v>48</v>
      </c>
      <c r="E52" s="25"/>
      <c r="F52" s="26"/>
    </row>
    <row r="53" spans="1:9" x14ac:dyDescent="0.25">
      <c r="A53" s="15"/>
      <c r="B53" s="15" t="s">
        <v>9</v>
      </c>
      <c r="C53" s="23" t="s">
        <v>167</v>
      </c>
      <c r="D53" s="20" t="s">
        <v>49</v>
      </c>
      <c r="E53" s="25"/>
      <c r="F53" s="26"/>
    </row>
    <row r="54" spans="1:9" x14ac:dyDescent="0.25">
      <c r="A54" s="15"/>
      <c r="B54" s="15" t="s">
        <v>10</v>
      </c>
      <c r="C54" s="20" t="s">
        <v>75</v>
      </c>
      <c r="D54" s="20" t="s">
        <v>50</v>
      </c>
      <c r="E54" s="25"/>
      <c r="F54" s="26"/>
    </row>
    <row r="55" spans="1:9" x14ac:dyDescent="0.25">
      <c r="A55" s="15"/>
      <c r="B55" s="15" t="s">
        <v>11</v>
      </c>
      <c r="C55" s="20" t="s">
        <v>168</v>
      </c>
      <c r="D55" s="20" t="s">
        <v>157</v>
      </c>
      <c r="E55" s="25"/>
      <c r="F55" s="26"/>
    </row>
    <row r="56" spans="1:9" x14ac:dyDescent="0.25">
      <c r="A56" s="15"/>
    </row>
    <row r="57" spans="1:9" x14ac:dyDescent="0.25">
      <c r="A57" s="15"/>
    </row>
    <row r="58" spans="1:9" x14ac:dyDescent="0.25">
      <c r="A58" s="15"/>
    </row>
    <row r="59" spans="1:9" x14ac:dyDescent="0.25">
      <c r="A59" s="15"/>
    </row>
    <row r="60" spans="1:9" x14ac:dyDescent="0.25">
      <c r="A60" s="15"/>
    </row>
    <row r="61" spans="1:9" x14ac:dyDescent="0.25">
      <c r="A61" s="15"/>
    </row>
    <row r="62" spans="1:9" x14ac:dyDescent="0.25">
      <c r="A62" s="15"/>
    </row>
  </sheetData>
  <mergeCells count="4">
    <mergeCell ref="A1:B1"/>
    <mergeCell ref="E1:F1"/>
    <mergeCell ref="E19:F19"/>
    <mergeCell ref="E31:F31"/>
  </mergeCells>
  <pageMargins left="0.7" right="0.7" top="0.75" bottom="0.75" header="0.3" footer="0.3"/>
  <pageSetup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W62"/>
  <sheetViews>
    <sheetView workbookViewId="0">
      <pane ySplit="1" topLeftCell="A2" activePane="bottomLeft" state="frozen"/>
      <selection pane="bottomLeft" activeCell="G19" sqref="G19"/>
    </sheetView>
  </sheetViews>
  <sheetFormatPr defaultRowHeight="15" x14ac:dyDescent="0.25"/>
  <cols>
    <col min="1" max="1" width="5.28515625" customWidth="1"/>
    <col min="2" max="2" width="29.140625" customWidth="1"/>
    <col min="3" max="3" width="29" style="1" customWidth="1"/>
    <col min="4" max="4" width="24.85546875" style="12" customWidth="1"/>
    <col min="5" max="5" width="10.42578125" style="1" customWidth="1"/>
    <col min="6" max="6" width="7.42578125" customWidth="1"/>
  </cols>
  <sheetData>
    <row r="1" spans="1:23" x14ac:dyDescent="0.25">
      <c r="A1" s="123" t="s">
        <v>4</v>
      </c>
      <c r="B1" s="123"/>
      <c r="C1" s="13" t="s">
        <v>0</v>
      </c>
      <c r="D1" s="14" t="s">
        <v>1</v>
      </c>
      <c r="E1" s="124" t="s">
        <v>2</v>
      </c>
      <c r="F1" s="124"/>
      <c r="G1" s="15"/>
      <c r="H1" s="15"/>
      <c r="I1" s="15"/>
    </row>
    <row r="2" spans="1:23" x14ac:dyDescent="0.25">
      <c r="A2" s="51" t="s">
        <v>3</v>
      </c>
      <c r="B2" s="51"/>
      <c r="C2" s="52"/>
      <c r="D2" s="52"/>
      <c r="E2" s="52"/>
      <c r="F2" s="51"/>
      <c r="G2" s="15"/>
      <c r="H2" s="15"/>
      <c r="I2" s="15"/>
    </row>
    <row r="3" spans="1:23" x14ac:dyDescent="0.25">
      <c r="A3" s="15"/>
      <c r="B3" s="15" t="s">
        <v>53</v>
      </c>
      <c r="C3" s="31">
        <v>10554</v>
      </c>
      <c r="D3" s="31">
        <v>11315</v>
      </c>
      <c r="E3" s="27">
        <f>SUM(C3:D3)</f>
        <v>21869</v>
      </c>
      <c r="F3" s="26" t="s">
        <v>86</v>
      </c>
      <c r="G3" s="15"/>
      <c r="H3" s="15"/>
      <c r="I3" s="15"/>
    </row>
    <row r="4" spans="1:23" x14ac:dyDescent="0.25">
      <c r="A4" s="15"/>
      <c r="B4" s="15" t="s">
        <v>22</v>
      </c>
      <c r="C4" s="31">
        <v>6439</v>
      </c>
      <c r="D4" s="31">
        <v>5884</v>
      </c>
      <c r="E4" s="27">
        <f>SUM(C4:D4)</f>
        <v>12323</v>
      </c>
      <c r="F4" s="26" t="s">
        <v>86</v>
      </c>
      <c r="G4" s="15"/>
      <c r="H4" s="15"/>
      <c r="I4" s="15"/>
    </row>
    <row r="5" spans="1:23" x14ac:dyDescent="0.25">
      <c r="A5" s="15"/>
      <c r="B5" s="15" t="s">
        <v>24</v>
      </c>
      <c r="C5" s="22">
        <v>0.44600000000000001</v>
      </c>
      <c r="D5" s="22">
        <v>0.443</v>
      </c>
      <c r="E5" s="28">
        <f t="shared" ref="E5:E6" si="0">AVERAGE(C5:D5)</f>
        <v>0.44450000000000001</v>
      </c>
      <c r="F5" s="26" t="s">
        <v>87</v>
      </c>
      <c r="G5" s="15"/>
      <c r="H5" s="15"/>
      <c r="I5" s="15"/>
    </row>
    <row r="6" spans="1:23" x14ac:dyDescent="0.25">
      <c r="A6" s="15"/>
      <c r="B6" s="15" t="s">
        <v>25</v>
      </c>
      <c r="C6" s="22">
        <v>0.55400000000000005</v>
      </c>
      <c r="D6" s="22">
        <v>0.55700000000000005</v>
      </c>
      <c r="E6" s="28">
        <f t="shared" si="0"/>
        <v>0.5555000000000001</v>
      </c>
      <c r="F6" s="26" t="s">
        <v>87</v>
      </c>
      <c r="G6" s="44"/>
      <c r="H6" s="15"/>
      <c r="I6" s="15"/>
    </row>
    <row r="7" spans="1:23" x14ac:dyDescent="0.25">
      <c r="A7" s="15"/>
      <c r="B7" s="15" t="s">
        <v>23</v>
      </c>
      <c r="C7" s="31">
        <v>68650</v>
      </c>
      <c r="D7" s="31">
        <v>20949</v>
      </c>
      <c r="E7" s="27">
        <f>SUM(C7:D7)</f>
        <v>89599</v>
      </c>
      <c r="F7" s="26" t="s">
        <v>86</v>
      </c>
      <c r="G7" s="15"/>
      <c r="H7" s="15"/>
      <c r="I7" s="15"/>
    </row>
    <row r="8" spans="1:23" x14ac:dyDescent="0.25">
      <c r="A8" s="15"/>
      <c r="B8" s="15" t="s">
        <v>17</v>
      </c>
      <c r="C8" s="20">
        <v>6.5</v>
      </c>
      <c r="D8" s="20">
        <v>1.85</v>
      </c>
      <c r="E8" s="29">
        <f>AVERAGE(C8:D8)</f>
        <v>4.1749999999999998</v>
      </c>
      <c r="F8" s="26" t="s">
        <v>87</v>
      </c>
      <c r="G8" s="15"/>
      <c r="H8" s="15"/>
      <c r="I8" s="15"/>
    </row>
    <row r="9" spans="1:23" x14ac:dyDescent="0.25">
      <c r="A9" s="15"/>
      <c r="B9" s="15" t="s">
        <v>18</v>
      </c>
      <c r="C9" s="20" t="s">
        <v>163</v>
      </c>
      <c r="D9" s="32" t="s">
        <v>169</v>
      </c>
      <c r="E9" s="40" t="s">
        <v>170</v>
      </c>
      <c r="F9" s="30" t="s">
        <v>87</v>
      </c>
      <c r="G9" s="15"/>
      <c r="H9" s="15"/>
      <c r="I9" s="15"/>
    </row>
    <row r="10" spans="1:23" x14ac:dyDescent="0.25">
      <c r="A10" s="15"/>
      <c r="B10" s="15" t="s">
        <v>16</v>
      </c>
      <c r="C10" s="22">
        <v>0.50939999999999996</v>
      </c>
      <c r="D10" s="22">
        <v>0.63690000000000002</v>
      </c>
      <c r="E10" s="28">
        <f t="shared" ref="E10" si="1">AVERAGE(C10:D10)</f>
        <v>0.57315000000000005</v>
      </c>
      <c r="F10" s="26" t="s">
        <v>87</v>
      </c>
      <c r="G10" s="15"/>
      <c r="H10" s="15"/>
      <c r="I10" s="15"/>
    </row>
    <row r="11" spans="1:23" x14ac:dyDescent="0.25">
      <c r="A11" s="15"/>
      <c r="B11" s="15" t="s">
        <v>40</v>
      </c>
      <c r="C11" s="20" t="s">
        <v>37</v>
      </c>
      <c r="D11" s="20" t="s">
        <v>37</v>
      </c>
      <c r="E11" s="25" t="s">
        <v>37</v>
      </c>
      <c r="F11" s="26"/>
      <c r="G11" s="15"/>
      <c r="H11" s="15"/>
      <c r="I11" s="15"/>
    </row>
    <row r="12" spans="1:23" x14ac:dyDescent="0.25">
      <c r="A12" s="15"/>
      <c r="B12" s="15" t="s">
        <v>8</v>
      </c>
      <c r="C12" s="20" t="s">
        <v>39</v>
      </c>
      <c r="D12" s="20" t="s">
        <v>38</v>
      </c>
      <c r="E12" s="25"/>
      <c r="F12" s="26"/>
      <c r="G12" s="15"/>
      <c r="H12" s="15"/>
      <c r="I12" s="15"/>
      <c r="W12" t="s">
        <v>102</v>
      </c>
    </row>
    <row r="13" spans="1:23" x14ac:dyDescent="0.25">
      <c r="A13" s="15"/>
      <c r="B13" s="15" t="s">
        <v>9</v>
      </c>
      <c r="C13" s="20" t="s">
        <v>55</v>
      </c>
      <c r="D13" s="20" t="s">
        <v>171</v>
      </c>
      <c r="E13" s="25"/>
      <c r="F13" s="26"/>
      <c r="G13" s="15"/>
    </row>
    <row r="14" spans="1:23" x14ac:dyDescent="0.25">
      <c r="A14" s="15"/>
      <c r="B14" s="15" t="s">
        <v>41</v>
      </c>
      <c r="C14" s="20" t="s">
        <v>56</v>
      </c>
      <c r="D14" s="20" t="s">
        <v>56</v>
      </c>
      <c r="E14" s="25" t="s">
        <v>56</v>
      </c>
      <c r="F14" s="26"/>
      <c r="G14" s="15"/>
    </row>
    <row r="15" spans="1:23" x14ac:dyDescent="0.25">
      <c r="A15" s="15"/>
      <c r="B15" s="15" t="s">
        <v>8</v>
      </c>
      <c r="C15" s="20" t="s">
        <v>147</v>
      </c>
      <c r="D15" s="20" t="s">
        <v>57</v>
      </c>
      <c r="E15" s="25"/>
      <c r="F15" s="26"/>
      <c r="G15" s="15"/>
    </row>
    <row r="16" spans="1:23" x14ac:dyDescent="0.25">
      <c r="A16" s="15"/>
      <c r="B16" s="15" t="s">
        <v>9</v>
      </c>
      <c r="C16" s="20" t="s">
        <v>60</v>
      </c>
      <c r="D16" s="20" t="s">
        <v>125</v>
      </c>
      <c r="E16" s="25"/>
      <c r="F16" s="26"/>
      <c r="G16" s="15"/>
      <c r="H16" s="41"/>
      <c r="I16" s="41"/>
    </row>
    <row r="17" spans="1:9" x14ac:dyDescent="0.25">
      <c r="A17" s="15"/>
      <c r="B17" s="15" t="s">
        <v>10</v>
      </c>
      <c r="C17" s="20" t="s">
        <v>125</v>
      </c>
      <c r="D17" s="20" t="s">
        <v>84</v>
      </c>
      <c r="E17" s="25"/>
      <c r="F17" s="26"/>
      <c r="G17" s="15"/>
      <c r="H17" s="42"/>
      <c r="I17" s="42"/>
    </row>
    <row r="18" spans="1:9" x14ac:dyDescent="0.25">
      <c r="A18" s="15"/>
      <c r="B18" s="15" t="s">
        <v>11</v>
      </c>
      <c r="C18" s="20" t="s">
        <v>59</v>
      </c>
      <c r="D18" s="20" t="s">
        <v>91</v>
      </c>
      <c r="E18" s="25"/>
      <c r="F18" s="26"/>
      <c r="G18" s="15"/>
      <c r="H18" s="42"/>
      <c r="I18" s="42"/>
    </row>
    <row r="19" spans="1:9" x14ac:dyDescent="0.25">
      <c r="A19" s="15"/>
      <c r="B19" s="15" t="s">
        <v>27</v>
      </c>
      <c r="C19" s="20" t="s">
        <v>52</v>
      </c>
      <c r="D19" s="20" t="s">
        <v>52</v>
      </c>
      <c r="E19" s="130" t="s">
        <v>52</v>
      </c>
      <c r="F19" s="130"/>
      <c r="G19" s="15"/>
      <c r="H19" s="42"/>
      <c r="I19" s="42"/>
    </row>
    <row r="20" spans="1:9" x14ac:dyDescent="0.25">
      <c r="A20" s="15"/>
      <c r="B20" s="15" t="s">
        <v>28</v>
      </c>
      <c r="C20" s="20" t="s">
        <v>29</v>
      </c>
      <c r="D20" s="20" t="s">
        <v>29</v>
      </c>
      <c r="E20" s="30" t="s">
        <v>29</v>
      </c>
      <c r="F20" s="30"/>
      <c r="G20" s="15"/>
      <c r="H20" s="42"/>
      <c r="I20" s="42"/>
    </row>
    <row r="21" spans="1:9" x14ac:dyDescent="0.25">
      <c r="A21" s="15"/>
      <c r="B21" s="15" t="s">
        <v>98</v>
      </c>
      <c r="C21" s="31">
        <v>4000</v>
      </c>
      <c r="D21" s="31">
        <v>4749</v>
      </c>
      <c r="E21" s="27">
        <f>SUM(C21:D21)</f>
        <v>8749</v>
      </c>
      <c r="F21" s="26"/>
      <c r="G21" s="15"/>
      <c r="H21" s="42"/>
      <c r="I21" s="42"/>
    </row>
    <row r="22" spans="1:9" x14ac:dyDescent="0.25">
      <c r="A22" s="15"/>
      <c r="B22" s="15" t="s">
        <v>99</v>
      </c>
      <c r="C22" s="31">
        <v>2896</v>
      </c>
      <c r="D22" s="31">
        <v>3105</v>
      </c>
      <c r="E22" s="37"/>
      <c r="F22" s="26"/>
      <c r="G22" s="15"/>
      <c r="H22" s="42"/>
      <c r="I22" s="42"/>
    </row>
    <row r="23" spans="1:9" x14ac:dyDescent="0.25">
      <c r="A23" s="15"/>
      <c r="B23" s="15" t="s">
        <v>45</v>
      </c>
      <c r="C23" s="20" t="s">
        <v>46</v>
      </c>
      <c r="D23" s="22" t="s">
        <v>46</v>
      </c>
      <c r="E23" s="25" t="s">
        <v>46</v>
      </c>
      <c r="F23" s="26"/>
      <c r="G23" s="15"/>
      <c r="H23" s="42"/>
      <c r="I23" s="42"/>
    </row>
    <row r="24" spans="1:9" x14ac:dyDescent="0.25">
      <c r="A24" s="15"/>
      <c r="B24" s="15" t="s">
        <v>81</v>
      </c>
      <c r="C24" s="22">
        <v>0.53790000000000004</v>
      </c>
      <c r="D24" s="22">
        <v>0.5524</v>
      </c>
      <c r="E24" s="28">
        <f>AVERAGE(C24:D24)</f>
        <v>0.54515000000000002</v>
      </c>
      <c r="F24" s="26" t="s">
        <v>87</v>
      </c>
      <c r="G24" s="15"/>
      <c r="H24" s="42"/>
      <c r="I24" s="42"/>
    </row>
    <row r="25" spans="1:9" x14ac:dyDescent="0.25">
      <c r="A25" s="51" t="s">
        <v>148</v>
      </c>
      <c r="B25" s="51"/>
      <c r="C25" s="53"/>
      <c r="D25" s="53"/>
      <c r="E25" s="53"/>
      <c r="F25" s="51"/>
      <c r="G25" s="15"/>
      <c r="H25" s="15"/>
      <c r="I25" s="15"/>
    </row>
    <row r="26" spans="1:9" x14ac:dyDescent="0.25">
      <c r="A26" s="15"/>
      <c r="B26" s="49" t="s">
        <v>108</v>
      </c>
      <c r="C26" s="54"/>
      <c r="D26" s="54"/>
      <c r="E26" s="25" t="s">
        <v>94</v>
      </c>
      <c r="F26" s="26"/>
      <c r="G26" s="15"/>
      <c r="H26" s="15"/>
      <c r="I26" s="15"/>
    </row>
    <row r="27" spans="1:9" x14ac:dyDescent="0.25">
      <c r="A27" s="15"/>
      <c r="B27" s="15" t="s">
        <v>78</v>
      </c>
      <c r="C27" s="31">
        <v>7294</v>
      </c>
      <c r="D27" s="31">
        <v>8218</v>
      </c>
      <c r="E27" s="37">
        <f t="shared" ref="E27:E29" si="2">AVERAGE(C27:D27)</f>
        <v>7756</v>
      </c>
      <c r="F27" s="26" t="s">
        <v>87</v>
      </c>
      <c r="G27" s="15"/>
      <c r="H27" s="15"/>
      <c r="I27" s="15"/>
    </row>
    <row r="28" spans="1:9" x14ac:dyDescent="0.25">
      <c r="A28" s="15"/>
      <c r="B28" s="15" t="s">
        <v>79</v>
      </c>
      <c r="C28" s="31">
        <v>5740</v>
      </c>
      <c r="D28" s="31">
        <v>2513</v>
      </c>
      <c r="E28" s="37">
        <f t="shared" si="2"/>
        <v>4126.5</v>
      </c>
      <c r="F28" s="26" t="s">
        <v>87</v>
      </c>
      <c r="G28" s="15"/>
      <c r="H28" s="15"/>
      <c r="I28" s="15"/>
    </row>
    <row r="29" spans="1:9" x14ac:dyDescent="0.25">
      <c r="A29" s="15"/>
      <c r="B29" s="15" t="s">
        <v>80</v>
      </c>
      <c r="C29" s="31">
        <v>520</v>
      </c>
      <c r="D29" s="31">
        <v>584</v>
      </c>
      <c r="E29" s="37">
        <f t="shared" si="2"/>
        <v>552</v>
      </c>
      <c r="F29" s="26" t="s">
        <v>87</v>
      </c>
      <c r="G29" s="15"/>
      <c r="H29" s="15"/>
      <c r="I29" s="15"/>
    </row>
    <row r="30" spans="1:9" x14ac:dyDescent="0.25">
      <c r="A30" s="51" t="s">
        <v>114</v>
      </c>
      <c r="B30" s="51"/>
      <c r="C30" s="52"/>
      <c r="D30" s="52"/>
      <c r="E30" s="52"/>
      <c r="F30" s="51"/>
      <c r="G30" s="15"/>
      <c r="H30" s="15"/>
      <c r="I30" s="15"/>
    </row>
    <row r="31" spans="1:9" x14ac:dyDescent="0.25">
      <c r="A31" s="15"/>
      <c r="B31" s="15" t="s">
        <v>34</v>
      </c>
      <c r="C31" s="20" t="s">
        <v>35</v>
      </c>
      <c r="D31" s="20" t="s">
        <v>35</v>
      </c>
      <c r="E31" s="129" t="s">
        <v>35</v>
      </c>
      <c r="F31" s="129"/>
      <c r="G31" s="15"/>
      <c r="H31" s="15"/>
      <c r="I31" s="15"/>
    </row>
    <row r="32" spans="1:9" x14ac:dyDescent="0.25">
      <c r="A32" s="15"/>
      <c r="B32" s="15" t="s">
        <v>36</v>
      </c>
      <c r="C32" s="20">
        <v>5607</v>
      </c>
      <c r="D32" s="20">
        <v>7817</v>
      </c>
      <c r="E32" s="25">
        <f>SUM(C32:D32)</f>
        <v>13424</v>
      </c>
      <c r="F32" s="26" t="s">
        <v>86</v>
      </c>
      <c r="G32" s="15"/>
      <c r="H32" s="15"/>
      <c r="I32" s="15"/>
    </row>
    <row r="33" spans="1:9" x14ac:dyDescent="0.25">
      <c r="A33" s="51" t="s">
        <v>6</v>
      </c>
      <c r="B33" s="51"/>
      <c r="C33" s="52"/>
      <c r="D33" s="52"/>
      <c r="E33" s="52"/>
      <c r="F33" s="51"/>
      <c r="G33" s="15"/>
      <c r="H33" s="15"/>
      <c r="I33" s="15"/>
    </row>
    <row r="34" spans="1:9" x14ac:dyDescent="0.25">
      <c r="A34" s="15"/>
      <c r="B34" s="49" t="s">
        <v>20</v>
      </c>
      <c r="C34" s="48"/>
      <c r="D34" s="48"/>
      <c r="E34" s="25"/>
      <c r="F34" s="26"/>
      <c r="G34" s="15"/>
      <c r="H34" s="15"/>
      <c r="I34" s="15"/>
    </row>
    <row r="35" spans="1:9" x14ac:dyDescent="0.25">
      <c r="A35" s="15"/>
      <c r="B35" s="15" t="s">
        <v>13</v>
      </c>
      <c r="C35" s="20">
        <v>1721</v>
      </c>
      <c r="D35" s="20">
        <v>3270</v>
      </c>
      <c r="E35" s="25">
        <f>SUM(C35:D35)</f>
        <v>4991</v>
      </c>
      <c r="F35" s="26" t="s">
        <v>86</v>
      </c>
      <c r="G35" s="15"/>
      <c r="H35" s="15"/>
      <c r="I35" s="15"/>
    </row>
    <row r="36" spans="1:9" x14ac:dyDescent="0.25">
      <c r="A36" s="15"/>
      <c r="B36" s="15" t="s">
        <v>12</v>
      </c>
      <c r="C36" s="20">
        <v>3040</v>
      </c>
      <c r="D36" s="20">
        <v>3259</v>
      </c>
      <c r="E36" s="25">
        <f t="shared" ref="E36:E38" si="3">SUM(C36:D36)</f>
        <v>6299</v>
      </c>
      <c r="F36" s="26" t="s">
        <v>86</v>
      </c>
      <c r="G36" s="15"/>
      <c r="H36" s="15"/>
      <c r="I36" s="15"/>
    </row>
    <row r="37" spans="1:9" x14ac:dyDescent="0.25">
      <c r="A37" s="15"/>
      <c r="B37" s="15" t="s">
        <v>14</v>
      </c>
      <c r="C37" s="20">
        <v>112</v>
      </c>
      <c r="D37" s="20">
        <v>14</v>
      </c>
      <c r="E37" s="25">
        <f t="shared" si="3"/>
        <v>126</v>
      </c>
      <c r="F37" s="26" t="s">
        <v>86</v>
      </c>
      <c r="G37" s="15"/>
      <c r="H37" s="15"/>
      <c r="I37" s="15"/>
    </row>
    <row r="38" spans="1:9" x14ac:dyDescent="0.25">
      <c r="A38" s="15"/>
      <c r="B38" s="15" t="s">
        <v>15</v>
      </c>
      <c r="C38" s="20">
        <v>5680</v>
      </c>
      <c r="D38" s="20">
        <v>4772</v>
      </c>
      <c r="E38" s="25">
        <f t="shared" si="3"/>
        <v>10452</v>
      </c>
      <c r="F38" s="26" t="s">
        <v>86</v>
      </c>
      <c r="G38" s="15"/>
      <c r="H38" s="15"/>
      <c r="I38" s="15"/>
    </row>
    <row r="39" spans="1:9" x14ac:dyDescent="0.25">
      <c r="A39" s="15"/>
      <c r="B39" s="49" t="s">
        <v>70</v>
      </c>
      <c r="C39" s="50"/>
      <c r="D39" s="50"/>
      <c r="E39" s="25"/>
      <c r="F39" s="26"/>
      <c r="G39" s="15"/>
      <c r="H39" s="15"/>
      <c r="I39" s="15"/>
    </row>
    <row r="40" spans="1:9" x14ac:dyDescent="0.25">
      <c r="A40" s="15"/>
      <c r="B40" s="15" t="s">
        <v>30</v>
      </c>
      <c r="C40" s="20" t="s">
        <v>1</v>
      </c>
      <c r="D40" s="20" t="s">
        <v>155</v>
      </c>
      <c r="E40" s="25"/>
      <c r="F40" s="26"/>
      <c r="G40" s="15"/>
      <c r="H40" s="15"/>
      <c r="I40" s="15"/>
    </row>
    <row r="41" spans="1:9" x14ac:dyDescent="0.25">
      <c r="A41" s="15"/>
      <c r="B41" s="15" t="s">
        <v>8</v>
      </c>
      <c r="C41" s="20" t="s">
        <v>68</v>
      </c>
      <c r="D41" s="20" t="s">
        <v>65</v>
      </c>
      <c r="E41" s="25"/>
      <c r="F41" s="26"/>
      <c r="G41" s="15"/>
      <c r="H41" s="15"/>
      <c r="I41" s="15"/>
    </row>
    <row r="42" spans="1:9" x14ac:dyDescent="0.25">
      <c r="A42" s="15"/>
      <c r="B42" s="15" t="s">
        <v>9</v>
      </c>
      <c r="C42" s="20" t="s">
        <v>65</v>
      </c>
      <c r="D42" s="20" t="s">
        <v>42</v>
      </c>
      <c r="E42" s="25"/>
      <c r="F42" s="26"/>
      <c r="G42" s="15"/>
      <c r="H42" s="15"/>
      <c r="I42" s="15"/>
    </row>
    <row r="43" spans="1:9" x14ac:dyDescent="0.25">
      <c r="A43" s="15"/>
      <c r="B43" s="15" t="s">
        <v>10</v>
      </c>
      <c r="C43" s="20" t="s">
        <v>67</v>
      </c>
      <c r="D43" s="20" t="s">
        <v>67</v>
      </c>
      <c r="E43" s="25"/>
      <c r="F43" s="26"/>
      <c r="G43" s="15"/>
      <c r="I43" s="15"/>
    </row>
    <row r="44" spans="1:9" x14ac:dyDescent="0.25">
      <c r="A44" s="15"/>
      <c r="B44" s="15" t="s">
        <v>11</v>
      </c>
      <c r="C44" s="20" t="s">
        <v>164</v>
      </c>
      <c r="D44" s="55" t="s">
        <v>172</v>
      </c>
      <c r="E44" s="25"/>
      <c r="F44" s="26"/>
      <c r="G44" s="15"/>
      <c r="H44" s="15"/>
      <c r="I44" s="15"/>
    </row>
    <row r="45" spans="1:9" x14ac:dyDescent="0.25">
      <c r="A45" s="15"/>
      <c r="B45" s="49" t="s">
        <v>69</v>
      </c>
      <c r="C45" s="50"/>
      <c r="D45" s="50"/>
      <c r="E45" s="25" t="s">
        <v>61</v>
      </c>
      <c r="F45" s="26"/>
      <c r="G45" s="15"/>
      <c r="H45" s="15"/>
      <c r="I45" s="15"/>
    </row>
    <row r="46" spans="1:9" x14ac:dyDescent="0.25">
      <c r="A46" s="15"/>
      <c r="B46" s="15" t="s">
        <v>30</v>
      </c>
      <c r="C46" s="20" t="s">
        <v>143</v>
      </c>
      <c r="D46" s="20" t="s">
        <v>143</v>
      </c>
      <c r="E46" s="25"/>
      <c r="F46" s="26"/>
      <c r="G46" s="15"/>
      <c r="H46" s="15"/>
      <c r="I46" s="15"/>
    </row>
    <row r="47" spans="1:9" x14ac:dyDescent="0.25">
      <c r="A47" s="15"/>
      <c r="B47" s="15" t="s">
        <v>8</v>
      </c>
      <c r="C47" s="20" t="s">
        <v>32</v>
      </c>
      <c r="D47" s="20" t="s">
        <v>62</v>
      </c>
      <c r="E47" s="25"/>
      <c r="F47" s="26"/>
      <c r="G47" s="15"/>
      <c r="H47" s="15"/>
      <c r="I47" s="15"/>
    </row>
    <row r="48" spans="1:9" x14ac:dyDescent="0.25">
      <c r="A48" s="15"/>
      <c r="B48" s="15" t="s">
        <v>9</v>
      </c>
      <c r="C48" s="20" t="s">
        <v>92</v>
      </c>
      <c r="D48" s="20" t="s">
        <v>62</v>
      </c>
      <c r="E48" s="25"/>
      <c r="F48" s="26"/>
      <c r="G48" s="15"/>
      <c r="H48" s="15"/>
      <c r="I48" s="15"/>
    </row>
    <row r="49" spans="1:9" x14ac:dyDescent="0.25">
      <c r="A49" s="51" t="s">
        <v>144</v>
      </c>
      <c r="B49" s="51"/>
      <c r="C49" s="52"/>
      <c r="D49" s="52"/>
      <c r="E49" s="52"/>
      <c r="F49" s="51"/>
      <c r="G49" s="15"/>
      <c r="H49" s="15"/>
      <c r="I49" s="15"/>
    </row>
    <row r="50" spans="1:9" x14ac:dyDescent="0.25">
      <c r="A50" s="15"/>
      <c r="B50" s="49" t="s">
        <v>149</v>
      </c>
      <c r="C50" s="50"/>
      <c r="D50" s="50"/>
      <c r="E50" s="25"/>
      <c r="F50" s="26"/>
      <c r="G50" s="15"/>
      <c r="H50" s="15"/>
      <c r="I50" s="15"/>
    </row>
    <row r="51" spans="1:9" x14ac:dyDescent="0.25">
      <c r="A51" s="15"/>
      <c r="B51" s="15" t="s">
        <v>30</v>
      </c>
      <c r="C51" s="20" t="s">
        <v>165</v>
      </c>
      <c r="D51" s="20" t="s">
        <v>95</v>
      </c>
      <c r="E51" s="25"/>
      <c r="F51" s="26"/>
      <c r="G51" s="15"/>
      <c r="H51" s="15"/>
      <c r="I51" s="15"/>
    </row>
    <row r="52" spans="1:9" x14ac:dyDescent="0.25">
      <c r="A52" s="15"/>
      <c r="B52" s="15" t="s">
        <v>8</v>
      </c>
      <c r="C52" s="20" t="s">
        <v>166</v>
      </c>
      <c r="D52" s="20" t="s">
        <v>48</v>
      </c>
      <c r="E52" s="25"/>
      <c r="F52" s="26"/>
    </row>
    <row r="53" spans="1:9" x14ac:dyDescent="0.25">
      <c r="A53" s="15"/>
      <c r="B53" s="15" t="s">
        <v>9</v>
      </c>
      <c r="C53" s="23" t="s">
        <v>167</v>
      </c>
      <c r="D53" s="20" t="s">
        <v>49</v>
      </c>
      <c r="E53" s="25"/>
      <c r="F53" s="26"/>
    </row>
    <row r="54" spans="1:9" x14ac:dyDescent="0.25">
      <c r="A54" s="15"/>
      <c r="B54" s="15" t="s">
        <v>10</v>
      </c>
      <c r="C54" s="20" t="s">
        <v>75</v>
      </c>
      <c r="D54" s="20" t="s">
        <v>50</v>
      </c>
      <c r="E54" s="25"/>
      <c r="F54" s="26"/>
    </row>
    <row r="55" spans="1:9" x14ac:dyDescent="0.25">
      <c r="A55" s="15"/>
      <c r="B55" s="15" t="s">
        <v>11</v>
      </c>
      <c r="C55" s="20" t="s">
        <v>168</v>
      </c>
      <c r="D55" s="20" t="s">
        <v>157</v>
      </c>
      <c r="E55" s="25"/>
      <c r="F55" s="26"/>
    </row>
    <row r="56" spans="1:9" x14ac:dyDescent="0.25">
      <c r="A56" s="15"/>
    </row>
    <row r="57" spans="1:9" x14ac:dyDescent="0.25">
      <c r="A57" s="15"/>
    </row>
    <row r="58" spans="1:9" x14ac:dyDescent="0.25">
      <c r="A58" s="15"/>
    </row>
    <row r="59" spans="1:9" x14ac:dyDescent="0.25">
      <c r="A59" s="15"/>
    </row>
    <row r="60" spans="1:9" x14ac:dyDescent="0.25">
      <c r="A60" s="15"/>
    </row>
    <row r="61" spans="1:9" x14ac:dyDescent="0.25">
      <c r="A61" s="15"/>
    </row>
    <row r="62" spans="1:9" x14ac:dyDescent="0.25">
      <c r="A62" s="15"/>
    </row>
  </sheetData>
  <mergeCells count="4">
    <mergeCell ref="A1:B1"/>
    <mergeCell ref="E1:F1"/>
    <mergeCell ref="E19:F19"/>
    <mergeCell ref="E31:F31"/>
  </mergeCells>
  <pageMargins left="0.7" right="0.7" top="0.75" bottom="0.75" header="0.3" footer="0.3"/>
  <pageSetup orientation="portrait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W62"/>
  <sheetViews>
    <sheetView workbookViewId="0">
      <pane ySplit="1" topLeftCell="A2" activePane="bottomLeft" state="frozen"/>
      <selection pane="bottomLeft" activeCell="C13" sqref="C13"/>
    </sheetView>
  </sheetViews>
  <sheetFormatPr defaultRowHeight="15" x14ac:dyDescent="0.25"/>
  <cols>
    <col min="1" max="1" width="5.28515625" customWidth="1"/>
    <col min="2" max="2" width="29.140625" customWidth="1"/>
    <col min="3" max="3" width="29" style="1" customWidth="1"/>
    <col min="4" max="4" width="24.85546875" style="12" customWidth="1"/>
    <col min="5" max="5" width="10.42578125" style="1" customWidth="1"/>
    <col min="6" max="6" width="7.42578125" customWidth="1"/>
  </cols>
  <sheetData>
    <row r="1" spans="1:23" x14ac:dyDescent="0.25">
      <c r="A1" s="123" t="s">
        <v>4</v>
      </c>
      <c r="B1" s="123"/>
      <c r="C1" s="13" t="s">
        <v>0</v>
      </c>
      <c r="D1" s="14" t="s">
        <v>1</v>
      </c>
      <c r="E1" s="124" t="s">
        <v>2</v>
      </c>
      <c r="F1" s="124"/>
      <c r="G1" s="15"/>
      <c r="H1" s="15"/>
      <c r="I1" s="15"/>
    </row>
    <row r="2" spans="1:23" x14ac:dyDescent="0.25">
      <c r="A2" s="51" t="s">
        <v>3</v>
      </c>
      <c r="B2" s="51"/>
      <c r="C2" s="52"/>
      <c r="D2" s="52"/>
      <c r="E2" s="52"/>
      <c r="F2" s="51"/>
      <c r="G2" s="15"/>
      <c r="H2" s="15"/>
      <c r="I2" s="15"/>
    </row>
    <row r="3" spans="1:23" x14ac:dyDescent="0.25">
      <c r="A3" s="15"/>
      <c r="B3" s="15" t="s">
        <v>53</v>
      </c>
      <c r="C3" s="31">
        <v>8341</v>
      </c>
      <c r="D3" s="31">
        <v>8764</v>
      </c>
      <c r="E3" s="27">
        <f>SUM(C3:D3)</f>
        <v>17105</v>
      </c>
      <c r="F3" s="26" t="s">
        <v>86</v>
      </c>
      <c r="G3" s="15"/>
      <c r="H3" s="15"/>
      <c r="I3" s="15"/>
    </row>
    <row r="4" spans="1:23" x14ac:dyDescent="0.25">
      <c r="A4" s="15"/>
      <c r="B4" s="15" t="s">
        <v>22</v>
      </c>
      <c r="C4" s="31">
        <v>5186</v>
      </c>
      <c r="D4" s="31">
        <v>4759</v>
      </c>
      <c r="E4" s="27">
        <f>SUM(C4:D4)</f>
        <v>9945</v>
      </c>
      <c r="F4" s="26" t="s">
        <v>86</v>
      </c>
      <c r="G4" s="15"/>
      <c r="H4" s="15"/>
      <c r="I4" s="15"/>
    </row>
    <row r="5" spans="1:23" x14ac:dyDescent="0.25">
      <c r="A5" s="15"/>
      <c r="B5" s="15" t="s">
        <v>24</v>
      </c>
      <c r="C5" s="22">
        <v>0.45100000000000001</v>
      </c>
      <c r="D5" s="22">
        <v>0.442</v>
      </c>
      <c r="E5" s="28">
        <f t="shared" ref="E5:E6" si="0">AVERAGE(C5:D5)</f>
        <v>0.44650000000000001</v>
      </c>
      <c r="F5" s="26" t="s">
        <v>87</v>
      </c>
      <c r="G5" s="15"/>
      <c r="H5" s="15"/>
      <c r="I5" s="15"/>
    </row>
    <row r="6" spans="1:23" x14ac:dyDescent="0.25">
      <c r="A6" s="15"/>
      <c r="B6" s="15" t="s">
        <v>25</v>
      </c>
      <c r="C6" s="22">
        <v>0.54900000000000004</v>
      </c>
      <c r="D6" s="22">
        <v>0.55800000000000005</v>
      </c>
      <c r="E6" s="28">
        <f t="shared" si="0"/>
        <v>0.5535000000000001</v>
      </c>
      <c r="F6" s="26" t="s">
        <v>87</v>
      </c>
      <c r="G6" s="44"/>
      <c r="H6" s="15"/>
      <c r="I6" s="15"/>
    </row>
    <row r="7" spans="1:23" x14ac:dyDescent="0.25">
      <c r="A7" s="15"/>
      <c r="B7" s="15" t="s">
        <v>23</v>
      </c>
      <c r="C7" s="31">
        <v>54738</v>
      </c>
      <c r="D7" s="31">
        <v>16577</v>
      </c>
      <c r="E7" s="27">
        <f>SUM(C7:D7)</f>
        <v>71315</v>
      </c>
      <c r="F7" s="26" t="s">
        <v>86</v>
      </c>
      <c r="G7" s="15"/>
      <c r="H7" s="15"/>
      <c r="I7" s="15"/>
    </row>
    <row r="8" spans="1:23" x14ac:dyDescent="0.25">
      <c r="A8" s="15"/>
      <c r="B8" s="15" t="s">
        <v>17</v>
      </c>
      <c r="C8" s="20">
        <v>6.56</v>
      </c>
      <c r="D8" s="20">
        <v>1.89</v>
      </c>
      <c r="E8" s="29">
        <f>AVERAGE(C8:D8)</f>
        <v>4.2249999999999996</v>
      </c>
      <c r="F8" s="26" t="s">
        <v>87</v>
      </c>
      <c r="G8" s="15"/>
      <c r="H8" s="15"/>
      <c r="I8" s="15"/>
    </row>
    <row r="9" spans="1:23" x14ac:dyDescent="0.25">
      <c r="A9" s="15"/>
      <c r="B9" s="15" t="s">
        <v>18</v>
      </c>
      <c r="C9" s="20" t="s">
        <v>159</v>
      </c>
      <c r="D9" s="32" t="s">
        <v>161</v>
      </c>
      <c r="E9" s="40" t="s">
        <v>154</v>
      </c>
      <c r="F9" s="30" t="s">
        <v>87</v>
      </c>
      <c r="G9" s="15"/>
      <c r="H9" s="15"/>
      <c r="I9" s="15"/>
    </row>
    <row r="10" spans="1:23" x14ac:dyDescent="0.25">
      <c r="A10" s="15"/>
      <c r="B10" s="15" t="s">
        <v>16</v>
      </c>
      <c r="C10" s="22">
        <v>0.50109999999999999</v>
      </c>
      <c r="D10" s="22">
        <v>0.62870000000000004</v>
      </c>
      <c r="E10" s="28">
        <f t="shared" ref="E10" si="1">AVERAGE(C10:D10)</f>
        <v>0.56489999999999996</v>
      </c>
      <c r="F10" s="26" t="s">
        <v>87</v>
      </c>
      <c r="G10" s="15"/>
      <c r="H10" s="15"/>
      <c r="I10" s="15"/>
    </row>
    <row r="11" spans="1:23" x14ac:dyDescent="0.25">
      <c r="A11" s="15"/>
      <c r="B11" s="15" t="s">
        <v>40</v>
      </c>
      <c r="C11" s="20" t="s">
        <v>37</v>
      </c>
      <c r="D11" s="20" t="s">
        <v>37</v>
      </c>
      <c r="E11" s="25" t="s">
        <v>37</v>
      </c>
      <c r="F11" s="26"/>
      <c r="G11" s="15"/>
      <c r="H11" s="15"/>
      <c r="I11" s="15"/>
    </row>
    <row r="12" spans="1:23" x14ac:dyDescent="0.25">
      <c r="A12" s="15"/>
      <c r="B12" s="15" t="s">
        <v>8</v>
      </c>
      <c r="C12" s="20" t="s">
        <v>55</v>
      </c>
      <c r="D12" s="20" t="s">
        <v>146</v>
      </c>
      <c r="E12" s="25"/>
      <c r="F12" s="26"/>
      <c r="G12" s="15"/>
      <c r="H12" s="15"/>
      <c r="I12" s="15"/>
      <c r="W12" t="s">
        <v>102</v>
      </c>
    </row>
    <row r="13" spans="1:23" x14ac:dyDescent="0.25">
      <c r="A13" s="15"/>
      <c r="B13" s="15" t="s">
        <v>9</v>
      </c>
      <c r="C13" s="20" t="s">
        <v>146</v>
      </c>
      <c r="D13" s="20" t="s">
        <v>38</v>
      </c>
      <c r="E13" s="25"/>
      <c r="F13" s="26"/>
      <c r="G13" s="15"/>
    </row>
    <row r="14" spans="1:23" x14ac:dyDescent="0.25">
      <c r="A14" s="15"/>
      <c r="B14" s="15" t="s">
        <v>41</v>
      </c>
      <c r="C14" s="20" t="s">
        <v>56</v>
      </c>
      <c r="D14" s="20" t="s">
        <v>56</v>
      </c>
      <c r="E14" s="25" t="s">
        <v>56</v>
      </c>
      <c r="F14" s="26"/>
      <c r="G14" s="15"/>
    </row>
    <row r="15" spans="1:23" x14ac:dyDescent="0.25">
      <c r="A15" s="15"/>
      <c r="B15" s="15" t="s">
        <v>8</v>
      </c>
      <c r="C15" s="20" t="s">
        <v>147</v>
      </c>
      <c r="D15" s="20" t="s">
        <v>57</v>
      </c>
      <c r="E15" s="25"/>
      <c r="F15" s="26"/>
      <c r="G15" s="15"/>
    </row>
    <row r="16" spans="1:23" x14ac:dyDescent="0.25">
      <c r="A16" s="15"/>
      <c r="B16" s="15" t="s">
        <v>9</v>
      </c>
      <c r="C16" s="20" t="s">
        <v>60</v>
      </c>
      <c r="D16" s="20" t="s">
        <v>60</v>
      </c>
      <c r="E16" s="25"/>
      <c r="F16" s="26"/>
      <c r="G16" s="15"/>
      <c r="H16" s="41"/>
      <c r="I16" s="41"/>
    </row>
    <row r="17" spans="1:9" x14ac:dyDescent="0.25">
      <c r="A17" s="15"/>
      <c r="B17" s="15" t="s">
        <v>10</v>
      </c>
      <c r="C17" s="20" t="s">
        <v>125</v>
      </c>
      <c r="D17" s="20" t="s">
        <v>84</v>
      </c>
      <c r="E17" s="25"/>
      <c r="F17" s="26"/>
      <c r="G17" s="15"/>
      <c r="H17" s="42"/>
      <c r="I17" s="42"/>
    </row>
    <row r="18" spans="1:9" x14ac:dyDescent="0.25">
      <c r="A18" s="15"/>
      <c r="B18" s="15" t="s">
        <v>11</v>
      </c>
      <c r="C18" s="20" t="s">
        <v>91</v>
      </c>
      <c r="D18" s="20" t="s">
        <v>125</v>
      </c>
      <c r="E18" s="25"/>
      <c r="F18" s="26"/>
      <c r="G18" s="15"/>
      <c r="H18" s="42"/>
      <c r="I18" s="42"/>
    </row>
    <row r="19" spans="1:9" x14ac:dyDescent="0.25">
      <c r="A19" s="15"/>
      <c r="B19" s="15" t="s">
        <v>27</v>
      </c>
      <c r="C19" s="20" t="s">
        <v>52</v>
      </c>
      <c r="D19" s="20" t="s">
        <v>52</v>
      </c>
      <c r="E19" s="130" t="s">
        <v>52</v>
      </c>
      <c r="F19" s="130"/>
      <c r="G19" s="15"/>
      <c r="H19" s="42"/>
      <c r="I19" s="42"/>
    </row>
    <row r="20" spans="1:9" x14ac:dyDescent="0.25">
      <c r="A20" s="15"/>
      <c r="B20" s="15" t="s">
        <v>28</v>
      </c>
      <c r="C20" s="20" t="s">
        <v>29</v>
      </c>
      <c r="D20" s="20" t="s">
        <v>29</v>
      </c>
      <c r="E20" s="30" t="s">
        <v>29</v>
      </c>
      <c r="F20" s="30"/>
      <c r="G20" s="15"/>
      <c r="H20" s="42"/>
      <c r="I20" s="42"/>
    </row>
    <row r="21" spans="1:9" x14ac:dyDescent="0.25">
      <c r="A21" s="15"/>
      <c r="B21" s="15" t="s">
        <v>98</v>
      </c>
      <c r="C21" s="31">
        <v>3290</v>
      </c>
      <c r="D21" s="31">
        <v>3408</v>
      </c>
      <c r="E21" s="27">
        <f>SUM(C21:D21)</f>
        <v>6698</v>
      </c>
      <c r="F21" s="26"/>
      <c r="G21" s="15"/>
      <c r="H21" s="42"/>
      <c r="I21" s="42"/>
    </row>
    <row r="22" spans="1:9" x14ac:dyDescent="0.25">
      <c r="A22" s="15"/>
      <c r="B22" s="15" t="s">
        <v>99</v>
      </c>
      <c r="C22" s="31">
        <v>2414</v>
      </c>
      <c r="D22" s="31">
        <v>2331</v>
      </c>
      <c r="E22" s="37"/>
      <c r="F22" s="26"/>
      <c r="G22" s="15"/>
      <c r="H22" s="42"/>
      <c r="I22" s="42"/>
    </row>
    <row r="23" spans="1:9" x14ac:dyDescent="0.25">
      <c r="A23" s="15"/>
      <c r="B23" s="15" t="s">
        <v>45</v>
      </c>
      <c r="C23" s="20" t="s">
        <v>46</v>
      </c>
      <c r="D23" s="22" t="s">
        <v>46</v>
      </c>
      <c r="E23" s="25" t="s">
        <v>46</v>
      </c>
      <c r="F23" s="26"/>
      <c r="G23" s="15"/>
      <c r="H23" s="42"/>
      <c r="I23" s="42"/>
    </row>
    <row r="24" spans="1:9" x14ac:dyDescent="0.25">
      <c r="A24" s="15"/>
      <c r="B24" s="15" t="s">
        <v>81</v>
      </c>
      <c r="C24" s="22">
        <v>0.52859999999999996</v>
      </c>
      <c r="D24" s="22">
        <v>0.55130000000000001</v>
      </c>
      <c r="E24" s="28">
        <f>AVERAGE(C24:D24)</f>
        <v>0.53994999999999993</v>
      </c>
      <c r="F24" s="26" t="s">
        <v>87</v>
      </c>
      <c r="G24" s="15"/>
      <c r="H24" s="42"/>
      <c r="I24" s="42"/>
    </row>
    <row r="25" spans="1:9" x14ac:dyDescent="0.25">
      <c r="A25" s="51" t="s">
        <v>148</v>
      </c>
      <c r="B25" s="51"/>
      <c r="C25" s="53"/>
      <c r="D25" s="53"/>
      <c r="E25" s="53"/>
      <c r="F25" s="51"/>
      <c r="G25" s="15"/>
      <c r="H25" s="15"/>
      <c r="I25" s="15"/>
    </row>
    <row r="26" spans="1:9" x14ac:dyDescent="0.25">
      <c r="A26" s="15"/>
      <c r="B26" s="49" t="s">
        <v>108</v>
      </c>
      <c r="C26" s="54"/>
      <c r="D26" s="54"/>
      <c r="E26" s="25" t="s">
        <v>94</v>
      </c>
      <c r="F26" s="26"/>
      <c r="G26" s="15"/>
      <c r="H26" s="15"/>
      <c r="I26" s="15"/>
    </row>
    <row r="27" spans="1:9" x14ac:dyDescent="0.25">
      <c r="A27" s="15"/>
      <c r="B27" s="15" t="s">
        <v>78</v>
      </c>
      <c r="C27" s="31">
        <v>5897</v>
      </c>
      <c r="D27" s="31">
        <v>6394</v>
      </c>
      <c r="E27" s="37">
        <f t="shared" ref="E27:E29" si="2">AVERAGE(C27:D27)</f>
        <v>6145.5</v>
      </c>
      <c r="F27" s="26" t="s">
        <v>87</v>
      </c>
      <c r="G27" s="15"/>
      <c r="H27" s="15"/>
      <c r="I27" s="15"/>
    </row>
    <row r="28" spans="1:9" x14ac:dyDescent="0.25">
      <c r="A28" s="15"/>
      <c r="B28" s="15" t="s">
        <v>79</v>
      </c>
      <c r="C28" s="31">
        <v>2033</v>
      </c>
      <c r="D28" s="31">
        <v>1900</v>
      </c>
      <c r="E28" s="37">
        <f t="shared" si="2"/>
        <v>1966.5</v>
      </c>
      <c r="F28" s="26" t="s">
        <v>87</v>
      </c>
      <c r="G28" s="15"/>
      <c r="H28" s="15"/>
      <c r="I28" s="15"/>
    </row>
    <row r="29" spans="1:9" x14ac:dyDescent="0.25">
      <c r="A29" s="15"/>
      <c r="B29" s="15" t="s">
        <v>80</v>
      </c>
      <c r="C29" s="31">
        <v>411</v>
      </c>
      <c r="D29" s="31">
        <v>470</v>
      </c>
      <c r="E29" s="37">
        <f t="shared" si="2"/>
        <v>440.5</v>
      </c>
      <c r="F29" s="26" t="s">
        <v>87</v>
      </c>
      <c r="G29" s="15"/>
      <c r="H29" s="15"/>
      <c r="I29" s="15"/>
    </row>
    <row r="30" spans="1:9" x14ac:dyDescent="0.25">
      <c r="A30" s="51" t="s">
        <v>114</v>
      </c>
      <c r="B30" s="51"/>
      <c r="C30" s="52"/>
      <c r="D30" s="52"/>
      <c r="E30" s="52"/>
      <c r="F30" s="51"/>
      <c r="G30" s="15"/>
      <c r="H30" s="15"/>
      <c r="I30" s="15"/>
    </row>
    <row r="31" spans="1:9" x14ac:dyDescent="0.25">
      <c r="A31" s="15"/>
      <c r="B31" s="15" t="s">
        <v>34</v>
      </c>
      <c r="C31" s="20" t="s">
        <v>35</v>
      </c>
      <c r="D31" s="20" t="s">
        <v>35</v>
      </c>
      <c r="E31" s="129" t="s">
        <v>35</v>
      </c>
      <c r="F31" s="129"/>
      <c r="G31" s="15"/>
      <c r="H31" s="15"/>
      <c r="I31" s="15"/>
    </row>
    <row r="32" spans="1:9" x14ac:dyDescent="0.25">
      <c r="A32" s="15"/>
      <c r="B32" s="15" t="s">
        <v>36</v>
      </c>
      <c r="C32" s="20">
        <v>4524</v>
      </c>
      <c r="D32" s="20">
        <v>5960</v>
      </c>
      <c r="E32" s="25">
        <f>SUM(C32:D32)</f>
        <v>10484</v>
      </c>
      <c r="F32" s="26" t="s">
        <v>86</v>
      </c>
      <c r="G32" s="15"/>
      <c r="H32" s="15"/>
      <c r="I32" s="15"/>
    </row>
    <row r="33" spans="1:9" x14ac:dyDescent="0.25">
      <c r="A33" s="51" t="s">
        <v>6</v>
      </c>
      <c r="B33" s="51"/>
      <c r="C33" s="52"/>
      <c r="D33" s="52"/>
      <c r="E33" s="52"/>
      <c r="F33" s="51"/>
      <c r="G33" s="15"/>
      <c r="H33" s="15"/>
      <c r="I33" s="15"/>
    </row>
    <row r="34" spans="1:9" x14ac:dyDescent="0.25">
      <c r="A34" s="15"/>
      <c r="B34" s="49" t="s">
        <v>20</v>
      </c>
      <c r="C34" s="48"/>
      <c r="D34" s="48"/>
      <c r="E34" s="25"/>
      <c r="F34" s="26"/>
      <c r="G34" s="15"/>
      <c r="H34" s="15"/>
      <c r="I34" s="15"/>
    </row>
    <row r="35" spans="1:9" x14ac:dyDescent="0.25">
      <c r="A35" s="15"/>
      <c r="B35" s="15" t="s">
        <v>13</v>
      </c>
      <c r="C35" s="20">
        <v>1480</v>
      </c>
      <c r="D35" s="20">
        <v>2682</v>
      </c>
      <c r="E35" s="25">
        <f>SUM(C35:D35)</f>
        <v>4162</v>
      </c>
      <c r="F35" s="26" t="s">
        <v>86</v>
      </c>
      <c r="G35" s="15"/>
      <c r="H35" s="15"/>
      <c r="I35" s="15"/>
    </row>
    <row r="36" spans="1:9" x14ac:dyDescent="0.25">
      <c r="A36" s="15"/>
      <c r="B36" s="15" t="s">
        <v>12</v>
      </c>
      <c r="C36" s="20">
        <v>2466</v>
      </c>
      <c r="D36" s="20">
        <v>2366</v>
      </c>
      <c r="E36" s="25">
        <f t="shared" ref="E36:E38" si="3">SUM(C36:D36)</f>
        <v>4832</v>
      </c>
      <c r="F36" s="26" t="s">
        <v>86</v>
      </c>
      <c r="G36" s="15"/>
      <c r="H36" s="15"/>
      <c r="I36" s="15"/>
    </row>
    <row r="37" spans="1:9" x14ac:dyDescent="0.25">
      <c r="A37" s="15"/>
      <c r="B37" s="15" t="s">
        <v>14</v>
      </c>
      <c r="C37" s="20">
        <v>105</v>
      </c>
      <c r="D37" s="20">
        <v>67</v>
      </c>
      <c r="E37" s="25">
        <f t="shared" si="3"/>
        <v>172</v>
      </c>
      <c r="F37" s="26" t="s">
        <v>86</v>
      </c>
      <c r="G37" s="15"/>
      <c r="H37" s="15"/>
      <c r="I37" s="15"/>
    </row>
    <row r="38" spans="1:9" x14ac:dyDescent="0.25">
      <c r="A38" s="15"/>
      <c r="B38" s="15" t="s">
        <v>15</v>
      </c>
      <c r="C38" s="20">
        <v>4290</v>
      </c>
      <c r="D38" s="20">
        <v>3649</v>
      </c>
      <c r="E38" s="25">
        <f t="shared" si="3"/>
        <v>7939</v>
      </c>
      <c r="F38" s="26" t="s">
        <v>86</v>
      </c>
      <c r="G38" s="15"/>
      <c r="H38" s="15"/>
      <c r="I38" s="15"/>
    </row>
    <row r="39" spans="1:9" x14ac:dyDescent="0.25">
      <c r="A39" s="15"/>
      <c r="B39" s="49" t="s">
        <v>70</v>
      </c>
      <c r="C39" s="50"/>
      <c r="D39" s="50"/>
      <c r="E39" s="25"/>
      <c r="F39" s="26"/>
      <c r="G39" s="15"/>
      <c r="H39" s="15"/>
      <c r="I39" s="15"/>
    </row>
    <row r="40" spans="1:9" x14ac:dyDescent="0.25">
      <c r="A40" s="15"/>
      <c r="B40" s="15" t="s">
        <v>30</v>
      </c>
      <c r="C40" s="20" t="s">
        <v>1</v>
      </c>
      <c r="D40" s="20" t="s">
        <v>141</v>
      </c>
      <c r="E40" s="25"/>
      <c r="F40" s="26"/>
      <c r="G40" s="15"/>
      <c r="H40" s="15"/>
      <c r="I40" s="15"/>
    </row>
    <row r="41" spans="1:9" x14ac:dyDescent="0.25">
      <c r="A41" s="15"/>
      <c r="B41" s="15" t="s">
        <v>8</v>
      </c>
      <c r="C41" s="20" t="s">
        <v>141</v>
      </c>
      <c r="D41" s="20" t="s">
        <v>155</v>
      </c>
      <c r="E41" s="25"/>
      <c r="F41" s="26"/>
      <c r="G41" s="15"/>
      <c r="H41" s="15"/>
      <c r="I41" s="15"/>
    </row>
    <row r="42" spans="1:9" x14ac:dyDescent="0.25">
      <c r="A42" s="15"/>
      <c r="B42" s="15" t="s">
        <v>9</v>
      </c>
      <c r="C42" s="20" t="s">
        <v>101</v>
      </c>
      <c r="D42" s="20" t="s">
        <v>42</v>
      </c>
      <c r="E42" s="25"/>
      <c r="F42" s="26"/>
      <c r="G42" s="15"/>
      <c r="H42" s="15"/>
      <c r="I42" s="15"/>
    </row>
    <row r="43" spans="1:9" x14ac:dyDescent="0.25">
      <c r="A43" s="15"/>
      <c r="B43" s="15" t="s">
        <v>10</v>
      </c>
      <c r="C43" s="20" t="s">
        <v>68</v>
      </c>
      <c r="D43" s="20" t="s">
        <v>67</v>
      </c>
      <c r="E43" s="25"/>
      <c r="F43" s="26"/>
      <c r="G43" s="15"/>
      <c r="I43" s="15"/>
    </row>
    <row r="44" spans="1:9" x14ac:dyDescent="0.25">
      <c r="A44" s="15"/>
      <c r="B44" s="15" t="s">
        <v>11</v>
      </c>
      <c r="C44" s="20" t="s">
        <v>67</v>
      </c>
      <c r="D44" s="20" t="s">
        <v>162</v>
      </c>
      <c r="E44" s="25"/>
      <c r="F44" s="26"/>
      <c r="G44" s="15"/>
      <c r="H44" s="15"/>
      <c r="I44" s="15"/>
    </row>
    <row r="45" spans="1:9" x14ac:dyDescent="0.25">
      <c r="A45" s="15"/>
      <c r="B45" s="49" t="s">
        <v>69</v>
      </c>
      <c r="C45" s="50"/>
      <c r="D45" s="50"/>
      <c r="E45" s="25" t="s">
        <v>61</v>
      </c>
      <c r="F45" s="26"/>
      <c r="G45" s="15"/>
      <c r="H45" s="15"/>
      <c r="I45" s="15"/>
    </row>
    <row r="46" spans="1:9" x14ac:dyDescent="0.25">
      <c r="A46" s="15"/>
      <c r="B46" s="15" t="s">
        <v>30</v>
      </c>
      <c r="C46" s="20" t="s">
        <v>143</v>
      </c>
      <c r="D46" s="20" t="s">
        <v>143</v>
      </c>
      <c r="E46" s="25"/>
      <c r="F46" s="26"/>
      <c r="G46" s="15"/>
      <c r="H46" s="15"/>
      <c r="I46" s="15"/>
    </row>
    <row r="47" spans="1:9" x14ac:dyDescent="0.25">
      <c r="A47" s="15"/>
      <c r="B47" s="15" t="s">
        <v>8</v>
      </c>
      <c r="C47" s="20" t="s">
        <v>160</v>
      </c>
      <c r="D47" s="20" t="s">
        <v>62</v>
      </c>
      <c r="E47" s="25"/>
      <c r="F47" s="26"/>
      <c r="G47" s="15"/>
      <c r="H47" s="15"/>
      <c r="I47" s="15"/>
    </row>
    <row r="48" spans="1:9" x14ac:dyDescent="0.25">
      <c r="A48" s="15"/>
      <c r="B48" s="15" t="s">
        <v>9</v>
      </c>
      <c r="C48" s="20" t="s">
        <v>32</v>
      </c>
      <c r="D48" s="20" t="s">
        <v>62</v>
      </c>
      <c r="E48" s="25"/>
      <c r="F48" s="26"/>
      <c r="G48" s="15"/>
      <c r="H48" s="15"/>
      <c r="I48" s="15"/>
    </row>
    <row r="49" spans="1:9" x14ac:dyDescent="0.25">
      <c r="A49" s="51" t="s">
        <v>144</v>
      </c>
      <c r="B49" s="51"/>
      <c r="C49" s="52"/>
      <c r="D49" s="52"/>
      <c r="E49" s="52"/>
      <c r="F49" s="51"/>
      <c r="G49" s="15"/>
      <c r="H49" s="15"/>
      <c r="I49" s="15"/>
    </row>
    <row r="50" spans="1:9" x14ac:dyDescent="0.25">
      <c r="A50" s="15"/>
      <c r="B50" s="49" t="s">
        <v>149</v>
      </c>
      <c r="C50" s="50"/>
      <c r="D50" s="50"/>
      <c r="E50" s="25"/>
      <c r="F50" s="26"/>
      <c r="G50" s="15"/>
      <c r="H50" s="15"/>
      <c r="I50" s="15"/>
    </row>
    <row r="51" spans="1:9" x14ac:dyDescent="0.25">
      <c r="A51" s="15"/>
      <c r="B51" s="15" t="s">
        <v>30</v>
      </c>
      <c r="C51" s="20" t="s">
        <v>150</v>
      </c>
      <c r="D51" s="20" t="s">
        <v>95</v>
      </c>
      <c r="E51" s="25"/>
      <c r="F51" s="26"/>
      <c r="G51" s="15"/>
      <c r="H51" s="15"/>
      <c r="I51" s="15"/>
    </row>
    <row r="52" spans="1:9" x14ac:dyDescent="0.25">
      <c r="A52" s="15"/>
      <c r="B52" s="15" t="s">
        <v>8</v>
      </c>
      <c r="C52" s="20" t="s">
        <v>152</v>
      </c>
      <c r="D52" s="20" t="s">
        <v>48</v>
      </c>
      <c r="E52" s="25"/>
      <c r="F52" s="26"/>
    </row>
    <row r="53" spans="1:9" x14ac:dyDescent="0.25">
      <c r="A53" s="15"/>
      <c r="B53" s="15" t="s">
        <v>9</v>
      </c>
      <c r="C53" s="23" t="s">
        <v>150</v>
      </c>
      <c r="D53" s="20" t="s">
        <v>49</v>
      </c>
      <c r="E53" s="25"/>
      <c r="F53" s="26"/>
    </row>
    <row r="54" spans="1:9" x14ac:dyDescent="0.25">
      <c r="A54" s="15"/>
      <c r="B54" s="15" t="s">
        <v>10</v>
      </c>
      <c r="C54" s="20" t="s">
        <v>151</v>
      </c>
      <c r="D54" s="20" t="s">
        <v>50</v>
      </c>
      <c r="E54" s="25"/>
      <c r="F54" s="26"/>
    </row>
    <row r="55" spans="1:9" x14ac:dyDescent="0.25">
      <c r="A55" s="15"/>
      <c r="B55" s="15" t="s">
        <v>11</v>
      </c>
      <c r="C55" s="20" t="s">
        <v>158</v>
      </c>
      <c r="D55" s="20" t="s">
        <v>157</v>
      </c>
      <c r="E55" s="25"/>
      <c r="F55" s="26"/>
    </row>
    <row r="56" spans="1:9" x14ac:dyDescent="0.25">
      <c r="A56" s="15"/>
    </row>
    <row r="57" spans="1:9" x14ac:dyDescent="0.25">
      <c r="A57" s="15"/>
    </row>
    <row r="58" spans="1:9" x14ac:dyDescent="0.25">
      <c r="A58" s="15"/>
    </row>
    <row r="59" spans="1:9" x14ac:dyDescent="0.25">
      <c r="A59" s="15"/>
    </row>
    <row r="60" spans="1:9" x14ac:dyDescent="0.25">
      <c r="A60" s="15"/>
    </row>
    <row r="61" spans="1:9" x14ac:dyDescent="0.25">
      <c r="A61" s="15"/>
    </row>
    <row r="62" spans="1:9" x14ac:dyDescent="0.25">
      <c r="A62" s="15"/>
    </row>
  </sheetData>
  <mergeCells count="4">
    <mergeCell ref="A1:B1"/>
    <mergeCell ref="E1:F1"/>
    <mergeCell ref="E19:F19"/>
    <mergeCell ref="E31:F31"/>
  </mergeCells>
  <pageMargins left="0.7" right="0.7" top="0.75" bottom="0.75" header="0.3" footer="0.3"/>
  <pageSetup orientation="portrait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W62"/>
  <sheetViews>
    <sheetView workbookViewId="0">
      <pane ySplit="1" topLeftCell="A2" activePane="bottomLeft" state="frozen"/>
      <selection pane="bottomLeft" activeCell="G19" sqref="G19"/>
    </sheetView>
  </sheetViews>
  <sheetFormatPr defaultRowHeight="15" x14ac:dyDescent="0.25"/>
  <cols>
    <col min="1" max="1" width="5.28515625" customWidth="1"/>
    <col min="2" max="2" width="29.140625" customWidth="1"/>
    <col min="3" max="3" width="29" style="1" customWidth="1"/>
    <col min="4" max="4" width="24.85546875" style="12" customWidth="1"/>
    <col min="5" max="5" width="10.42578125" style="1" customWidth="1"/>
    <col min="6" max="6" width="7.42578125" customWidth="1"/>
  </cols>
  <sheetData>
    <row r="1" spans="1:23" x14ac:dyDescent="0.25">
      <c r="A1" s="123" t="s">
        <v>4</v>
      </c>
      <c r="B1" s="123"/>
      <c r="C1" s="13" t="s">
        <v>0</v>
      </c>
      <c r="D1" s="14" t="s">
        <v>1</v>
      </c>
      <c r="E1" s="124" t="s">
        <v>2</v>
      </c>
      <c r="F1" s="124"/>
      <c r="G1" s="15"/>
      <c r="H1" s="15"/>
      <c r="I1" s="15"/>
    </row>
    <row r="2" spans="1:23" x14ac:dyDescent="0.25">
      <c r="A2" s="51" t="s">
        <v>3</v>
      </c>
      <c r="B2" s="51"/>
      <c r="C2" s="52"/>
      <c r="D2" s="52"/>
      <c r="E2" s="52"/>
      <c r="F2" s="51"/>
      <c r="G2" s="15"/>
      <c r="H2" s="15"/>
      <c r="I2" s="15"/>
    </row>
    <row r="3" spans="1:23" x14ac:dyDescent="0.25">
      <c r="A3" s="15"/>
      <c r="B3" s="15" t="s">
        <v>53</v>
      </c>
      <c r="C3" s="31">
        <v>10263</v>
      </c>
      <c r="D3" s="31">
        <v>11021</v>
      </c>
      <c r="E3" s="27">
        <f>SUM(C3:D3)</f>
        <v>21284</v>
      </c>
      <c r="F3" s="26" t="s">
        <v>86</v>
      </c>
      <c r="G3" s="15"/>
      <c r="H3" s="15"/>
      <c r="I3" s="15"/>
    </row>
    <row r="4" spans="1:23" x14ac:dyDescent="0.25">
      <c r="A4" s="15"/>
      <c r="B4" s="15" t="s">
        <v>22</v>
      </c>
      <c r="C4" s="31">
        <v>6252</v>
      </c>
      <c r="D4" s="31">
        <v>5565</v>
      </c>
      <c r="E4" s="27">
        <f>SUM(C4:D4)</f>
        <v>11817</v>
      </c>
      <c r="F4" s="26" t="s">
        <v>86</v>
      </c>
      <c r="G4" s="15"/>
      <c r="H4" s="15"/>
      <c r="I4" s="15"/>
    </row>
    <row r="5" spans="1:23" x14ac:dyDescent="0.25">
      <c r="A5" s="15"/>
      <c r="B5" s="15" t="s">
        <v>24</v>
      </c>
      <c r="C5" s="22">
        <v>0.46</v>
      </c>
      <c r="D5" s="22">
        <v>0.41599999999999998</v>
      </c>
      <c r="E5" s="28">
        <f t="shared" ref="E5:E6" si="0">AVERAGE(C5:D5)</f>
        <v>0.438</v>
      </c>
      <c r="F5" s="26" t="s">
        <v>87</v>
      </c>
      <c r="G5" s="15"/>
      <c r="H5" s="15"/>
      <c r="I5" s="15"/>
    </row>
    <row r="6" spans="1:23" x14ac:dyDescent="0.25">
      <c r="A6" s="15"/>
      <c r="B6" s="15" t="s">
        <v>25</v>
      </c>
      <c r="C6" s="22">
        <v>0.54</v>
      </c>
      <c r="D6" s="22">
        <v>0.58399999999999996</v>
      </c>
      <c r="E6" s="28">
        <f t="shared" si="0"/>
        <v>0.56200000000000006</v>
      </c>
      <c r="F6" s="26" t="s">
        <v>87</v>
      </c>
      <c r="G6" s="44"/>
      <c r="H6" s="15"/>
      <c r="I6" s="15"/>
    </row>
    <row r="7" spans="1:23" x14ac:dyDescent="0.25">
      <c r="A7" s="15"/>
      <c r="B7" s="15" t="s">
        <v>23</v>
      </c>
      <c r="C7" s="31">
        <v>66007</v>
      </c>
      <c r="D7" s="31">
        <v>20866</v>
      </c>
      <c r="E7" s="27">
        <f>SUM(C7:D7)</f>
        <v>86873</v>
      </c>
      <c r="F7" s="26" t="s">
        <v>86</v>
      </c>
      <c r="G7" s="15"/>
      <c r="H7" s="15"/>
      <c r="I7" s="15"/>
    </row>
    <row r="8" spans="1:23" x14ac:dyDescent="0.25">
      <c r="A8" s="15"/>
      <c r="B8" s="15" t="s">
        <v>17</v>
      </c>
      <c r="C8" s="20">
        <v>6.43</v>
      </c>
      <c r="D8" s="20">
        <v>1.89</v>
      </c>
      <c r="E8" s="29">
        <f>AVERAGE(C8:D8)</f>
        <v>4.16</v>
      </c>
      <c r="F8" s="26" t="s">
        <v>87</v>
      </c>
      <c r="G8" s="15"/>
      <c r="H8" s="15"/>
      <c r="I8" s="15"/>
    </row>
    <row r="9" spans="1:23" x14ac:dyDescent="0.25">
      <c r="A9" s="15"/>
      <c r="B9" s="15" t="s">
        <v>18</v>
      </c>
      <c r="C9" s="20" t="s">
        <v>145</v>
      </c>
      <c r="D9" s="32" t="s">
        <v>153</v>
      </c>
      <c r="E9" s="40" t="s">
        <v>154</v>
      </c>
      <c r="F9" s="30" t="s">
        <v>87</v>
      </c>
      <c r="G9" s="15"/>
      <c r="H9" s="15"/>
      <c r="I9" s="15"/>
    </row>
    <row r="10" spans="1:23" x14ac:dyDescent="0.25">
      <c r="A10" s="15"/>
      <c r="B10" s="15" t="s">
        <v>16</v>
      </c>
      <c r="C10" s="22">
        <v>0.48420000000000002</v>
      </c>
      <c r="D10" s="22">
        <v>0.63380000000000003</v>
      </c>
      <c r="E10" s="28">
        <f t="shared" ref="E10" si="1">AVERAGE(C10:D10)</f>
        <v>0.55900000000000005</v>
      </c>
      <c r="F10" s="26" t="s">
        <v>87</v>
      </c>
      <c r="G10" s="15"/>
      <c r="H10" s="15"/>
      <c r="I10" s="15"/>
    </row>
    <row r="11" spans="1:23" x14ac:dyDescent="0.25">
      <c r="A11" s="15"/>
      <c r="B11" s="15" t="s">
        <v>40</v>
      </c>
      <c r="C11" s="20" t="s">
        <v>37</v>
      </c>
      <c r="D11" s="20" t="s">
        <v>37</v>
      </c>
      <c r="E11" s="25" t="s">
        <v>37</v>
      </c>
      <c r="F11" s="26"/>
      <c r="G11" s="15"/>
      <c r="H11" s="15"/>
      <c r="I11" s="15"/>
    </row>
    <row r="12" spans="1:23" x14ac:dyDescent="0.25">
      <c r="A12" s="15"/>
      <c r="B12" s="15" t="s">
        <v>8</v>
      </c>
      <c r="C12" s="20" t="s">
        <v>38</v>
      </c>
      <c r="D12" s="20" t="s">
        <v>38</v>
      </c>
      <c r="E12" s="25"/>
      <c r="F12" s="26"/>
      <c r="G12" s="15"/>
      <c r="H12" s="15"/>
      <c r="I12" s="15"/>
      <c r="W12" t="s">
        <v>102</v>
      </c>
    </row>
    <row r="13" spans="1:23" x14ac:dyDescent="0.25">
      <c r="A13" s="15"/>
      <c r="B13" s="15" t="s">
        <v>9</v>
      </c>
      <c r="C13" s="20" t="s">
        <v>146</v>
      </c>
      <c r="D13" s="20" t="s">
        <v>39</v>
      </c>
      <c r="E13" s="25"/>
      <c r="F13" s="26"/>
      <c r="G13" s="15"/>
    </row>
    <row r="14" spans="1:23" x14ac:dyDescent="0.25">
      <c r="A14" s="15"/>
      <c r="B14" s="15" t="s">
        <v>41</v>
      </c>
      <c r="C14" s="20" t="s">
        <v>56</v>
      </c>
      <c r="D14" s="20" t="s">
        <v>56</v>
      </c>
      <c r="E14" s="25" t="s">
        <v>56</v>
      </c>
      <c r="F14" s="26"/>
      <c r="G14" s="15"/>
    </row>
    <row r="15" spans="1:23" x14ac:dyDescent="0.25">
      <c r="A15" s="15"/>
      <c r="B15" s="15" t="s">
        <v>8</v>
      </c>
      <c r="C15" s="20" t="s">
        <v>60</v>
      </c>
      <c r="D15" s="20" t="s">
        <v>125</v>
      </c>
      <c r="E15" s="25"/>
      <c r="F15" s="26"/>
      <c r="G15" s="15"/>
    </row>
    <row r="16" spans="1:23" x14ac:dyDescent="0.25">
      <c r="A16" s="15"/>
      <c r="B16" s="15" t="s">
        <v>9</v>
      </c>
      <c r="C16" s="20" t="s">
        <v>147</v>
      </c>
      <c r="D16" s="20" t="s">
        <v>57</v>
      </c>
      <c r="E16" s="25"/>
      <c r="F16" s="26"/>
      <c r="G16" s="15"/>
      <c r="H16" s="41"/>
      <c r="I16" s="41"/>
    </row>
    <row r="17" spans="1:9" x14ac:dyDescent="0.25">
      <c r="A17" s="15"/>
      <c r="B17" s="15" t="s">
        <v>10</v>
      </c>
      <c r="C17" s="20" t="s">
        <v>91</v>
      </c>
      <c r="D17" s="20" t="s">
        <v>91</v>
      </c>
      <c r="E17" s="25"/>
      <c r="F17" s="26"/>
      <c r="G17" s="15"/>
      <c r="H17" s="42"/>
      <c r="I17" s="42"/>
    </row>
    <row r="18" spans="1:9" x14ac:dyDescent="0.25">
      <c r="A18" s="15"/>
      <c r="B18" s="15" t="s">
        <v>11</v>
      </c>
      <c r="C18" s="20" t="s">
        <v>125</v>
      </c>
      <c r="D18" s="20" t="s">
        <v>60</v>
      </c>
      <c r="E18" s="25"/>
      <c r="F18" s="26"/>
      <c r="G18" s="15"/>
      <c r="H18" s="42"/>
      <c r="I18" s="42"/>
    </row>
    <row r="19" spans="1:9" x14ac:dyDescent="0.25">
      <c r="A19" s="15"/>
      <c r="B19" s="15" t="s">
        <v>27</v>
      </c>
      <c r="C19" s="20" t="s">
        <v>52</v>
      </c>
      <c r="D19" s="20" t="s">
        <v>52</v>
      </c>
      <c r="E19" s="130" t="s">
        <v>52</v>
      </c>
      <c r="F19" s="130"/>
      <c r="G19" s="15"/>
      <c r="H19" s="42"/>
      <c r="I19" s="42"/>
    </row>
    <row r="20" spans="1:9" x14ac:dyDescent="0.25">
      <c r="A20" s="15"/>
      <c r="B20" s="15" t="s">
        <v>28</v>
      </c>
      <c r="C20" s="20" t="s">
        <v>29</v>
      </c>
      <c r="D20" s="20" t="s">
        <v>29</v>
      </c>
      <c r="E20" s="30" t="s">
        <v>29</v>
      </c>
      <c r="F20" s="30"/>
      <c r="G20" s="15"/>
      <c r="H20" s="42"/>
      <c r="I20" s="42"/>
    </row>
    <row r="21" spans="1:9" x14ac:dyDescent="0.25">
      <c r="A21" s="15"/>
      <c r="B21" s="15" t="s">
        <v>98</v>
      </c>
      <c r="C21" s="31">
        <v>3648</v>
      </c>
      <c r="D21" s="31">
        <v>4302</v>
      </c>
      <c r="E21" s="27">
        <f>SUM(C21:D21)</f>
        <v>7950</v>
      </c>
      <c r="F21" s="26"/>
      <c r="G21" s="15"/>
      <c r="H21" s="42"/>
      <c r="I21" s="42"/>
    </row>
    <row r="22" spans="1:9" x14ac:dyDescent="0.25">
      <c r="A22" s="15"/>
      <c r="B22" s="15" t="s">
        <v>99</v>
      </c>
      <c r="C22" s="31">
        <v>2622</v>
      </c>
      <c r="D22" s="31">
        <v>2800</v>
      </c>
      <c r="E22" s="37"/>
      <c r="F22" s="26"/>
      <c r="G22" s="15"/>
      <c r="H22" s="42"/>
      <c r="I22" s="42"/>
    </row>
    <row r="23" spans="1:9" x14ac:dyDescent="0.25">
      <c r="A23" s="15"/>
      <c r="B23" s="15" t="s">
        <v>45</v>
      </c>
      <c r="C23" s="20" t="s">
        <v>46</v>
      </c>
      <c r="D23" s="22" t="s">
        <v>46</v>
      </c>
      <c r="E23" s="25" t="s">
        <v>46</v>
      </c>
      <c r="F23" s="26"/>
      <c r="G23" s="15"/>
      <c r="H23" s="42"/>
      <c r="I23" s="42"/>
    </row>
    <row r="24" spans="1:9" x14ac:dyDescent="0.25">
      <c r="A24" s="15"/>
      <c r="B24" s="15" t="s">
        <v>81</v>
      </c>
      <c r="C24" s="22">
        <v>0.55059999999999998</v>
      </c>
      <c r="D24" s="22">
        <v>0.56079999999999997</v>
      </c>
      <c r="E24" s="28">
        <f>AVERAGE(C24:D24)</f>
        <v>0.55569999999999997</v>
      </c>
      <c r="F24" s="26" t="s">
        <v>87</v>
      </c>
      <c r="G24" s="15"/>
      <c r="H24" s="42"/>
      <c r="I24" s="42"/>
    </row>
    <row r="25" spans="1:9" x14ac:dyDescent="0.25">
      <c r="A25" s="51" t="s">
        <v>148</v>
      </c>
      <c r="B25" s="51"/>
      <c r="C25" s="53"/>
      <c r="D25" s="53"/>
      <c r="E25" s="53"/>
      <c r="F25" s="51"/>
      <c r="G25" s="15"/>
      <c r="H25" s="15"/>
      <c r="I25" s="15"/>
    </row>
    <row r="26" spans="1:9" x14ac:dyDescent="0.25">
      <c r="A26" s="15"/>
      <c r="B26" s="49" t="s">
        <v>108</v>
      </c>
      <c r="C26" s="54"/>
      <c r="D26" s="54"/>
      <c r="E26" s="25" t="s">
        <v>94</v>
      </c>
      <c r="F26" s="26"/>
      <c r="G26" s="15"/>
      <c r="H26" s="15"/>
      <c r="I26" s="15"/>
    </row>
    <row r="27" spans="1:9" x14ac:dyDescent="0.25">
      <c r="A27" s="15"/>
      <c r="B27" s="15" t="s">
        <v>78</v>
      </c>
      <c r="C27" s="31">
        <v>7390</v>
      </c>
      <c r="D27" s="31">
        <v>8252</v>
      </c>
      <c r="E27" s="37">
        <f t="shared" ref="E27:E29" si="2">AVERAGE(C27:D27)</f>
        <v>7821</v>
      </c>
      <c r="F27" s="26" t="s">
        <v>87</v>
      </c>
      <c r="G27" s="15"/>
      <c r="H27" s="15"/>
      <c r="I27" s="15"/>
    </row>
    <row r="28" spans="1:9" x14ac:dyDescent="0.25">
      <c r="A28" s="15"/>
      <c r="B28" s="15" t="s">
        <v>79</v>
      </c>
      <c r="C28" s="31">
        <v>2278</v>
      </c>
      <c r="D28" s="31">
        <v>2143</v>
      </c>
      <c r="E28" s="37">
        <f t="shared" si="2"/>
        <v>2210.5</v>
      </c>
      <c r="F28" s="26" t="s">
        <v>87</v>
      </c>
      <c r="G28" s="15"/>
      <c r="H28" s="15"/>
      <c r="I28" s="15"/>
    </row>
    <row r="29" spans="1:9" x14ac:dyDescent="0.25">
      <c r="A29" s="15"/>
      <c r="B29" s="15" t="s">
        <v>80</v>
      </c>
      <c r="C29" s="31">
        <v>595</v>
      </c>
      <c r="D29" s="31">
        <v>626</v>
      </c>
      <c r="E29" s="37">
        <f t="shared" si="2"/>
        <v>610.5</v>
      </c>
      <c r="F29" s="26" t="s">
        <v>87</v>
      </c>
      <c r="G29" s="15"/>
      <c r="H29" s="15"/>
      <c r="I29" s="15"/>
    </row>
    <row r="30" spans="1:9" x14ac:dyDescent="0.25">
      <c r="A30" s="51" t="s">
        <v>114</v>
      </c>
      <c r="B30" s="51"/>
      <c r="C30" s="52"/>
      <c r="D30" s="52"/>
      <c r="E30" s="52"/>
      <c r="F30" s="51"/>
      <c r="G30" s="15"/>
      <c r="H30" s="15"/>
      <c r="I30" s="15"/>
    </row>
    <row r="31" spans="1:9" x14ac:dyDescent="0.25">
      <c r="A31" s="15"/>
      <c r="B31" s="15" t="s">
        <v>34</v>
      </c>
      <c r="C31" s="20" t="s">
        <v>35</v>
      </c>
      <c r="D31" s="20" t="s">
        <v>35</v>
      </c>
      <c r="E31" s="129" t="s">
        <v>35</v>
      </c>
      <c r="F31" s="129"/>
      <c r="G31" s="15"/>
      <c r="H31" s="15"/>
      <c r="I31" s="15"/>
    </row>
    <row r="32" spans="1:9" x14ac:dyDescent="0.25">
      <c r="A32" s="15"/>
      <c r="B32" s="15" t="s">
        <v>36</v>
      </c>
      <c r="C32" s="20">
        <v>5199</v>
      </c>
      <c r="D32" s="20">
        <v>7525</v>
      </c>
      <c r="E32" s="25">
        <f>SUM(C32:D32)</f>
        <v>12724</v>
      </c>
      <c r="F32" s="26" t="s">
        <v>86</v>
      </c>
      <c r="G32" s="15"/>
      <c r="H32" s="15"/>
      <c r="I32" s="15"/>
    </row>
    <row r="33" spans="1:9" x14ac:dyDescent="0.25">
      <c r="A33" s="51" t="s">
        <v>6</v>
      </c>
      <c r="B33" s="51"/>
      <c r="C33" s="52"/>
      <c r="D33" s="52"/>
      <c r="E33" s="52"/>
      <c r="F33" s="51"/>
      <c r="G33" s="15"/>
      <c r="H33" s="15"/>
      <c r="I33" s="15"/>
    </row>
    <row r="34" spans="1:9" x14ac:dyDescent="0.25">
      <c r="A34" s="15"/>
      <c r="B34" s="49" t="s">
        <v>20</v>
      </c>
      <c r="C34" s="48"/>
      <c r="D34" s="48"/>
      <c r="E34" s="25"/>
      <c r="F34" s="26"/>
      <c r="G34" s="15"/>
      <c r="H34" s="15"/>
      <c r="I34" s="15"/>
    </row>
    <row r="35" spans="1:9" x14ac:dyDescent="0.25">
      <c r="A35" s="15"/>
      <c r="B35" s="15" t="s">
        <v>13</v>
      </c>
      <c r="C35" s="20">
        <v>2720</v>
      </c>
      <c r="D35" s="20">
        <v>4227</v>
      </c>
      <c r="E35" s="25">
        <f>SUM(C35:D35)</f>
        <v>6947</v>
      </c>
      <c r="F35" s="26" t="s">
        <v>86</v>
      </c>
      <c r="G35" s="15"/>
      <c r="H35" s="15"/>
      <c r="I35" s="15"/>
    </row>
    <row r="36" spans="1:9" x14ac:dyDescent="0.25">
      <c r="A36" s="15"/>
      <c r="B36" s="15" t="s">
        <v>12</v>
      </c>
      <c r="C36" s="20">
        <v>2406</v>
      </c>
      <c r="D36" s="20">
        <v>2410</v>
      </c>
      <c r="E36" s="25">
        <f t="shared" ref="E36:E38" si="3">SUM(C36:D36)</f>
        <v>4816</v>
      </c>
      <c r="F36" s="26" t="s">
        <v>86</v>
      </c>
      <c r="G36" s="15"/>
      <c r="H36" s="15"/>
      <c r="I36" s="15"/>
    </row>
    <row r="37" spans="1:9" x14ac:dyDescent="0.25">
      <c r="A37" s="15"/>
      <c r="B37" s="15" t="s">
        <v>14</v>
      </c>
      <c r="C37" s="20">
        <v>102</v>
      </c>
      <c r="D37" s="20">
        <v>11</v>
      </c>
      <c r="E37" s="25">
        <f t="shared" si="3"/>
        <v>113</v>
      </c>
      <c r="F37" s="26" t="s">
        <v>86</v>
      </c>
      <c r="G37" s="15"/>
      <c r="H37" s="15"/>
      <c r="I37" s="15"/>
    </row>
    <row r="38" spans="1:9" x14ac:dyDescent="0.25">
      <c r="A38" s="15"/>
      <c r="B38" s="15" t="s">
        <v>15</v>
      </c>
      <c r="C38" s="20">
        <v>5035</v>
      </c>
      <c r="D38" s="20">
        <v>4373</v>
      </c>
      <c r="E38" s="25">
        <f t="shared" si="3"/>
        <v>9408</v>
      </c>
      <c r="F38" s="26" t="s">
        <v>86</v>
      </c>
      <c r="G38" s="15"/>
      <c r="H38" s="15"/>
      <c r="I38" s="15"/>
    </row>
    <row r="39" spans="1:9" x14ac:dyDescent="0.25">
      <c r="A39" s="15"/>
      <c r="B39" s="49" t="s">
        <v>70</v>
      </c>
      <c r="C39" s="50"/>
      <c r="D39" s="50"/>
      <c r="E39" s="25"/>
      <c r="F39" s="26"/>
      <c r="G39" s="15"/>
      <c r="H39" s="15"/>
      <c r="I39" s="15"/>
    </row>
    <row r="40" spans="1:9" x14ac:dyDescent="0.25">
      <c r="A40" s="15"/>
      <c r="B40" s="15" t="s">
        <v>30</v>
      </c>
      <c r="C40" s="20" t="s">
        <v>141</v>
      </c>
      <c r="D40" s="20" t="s">
        <v>141</v>
      </c>
      <c r="E40" s="25"/>
      <c r="F40" s="26"/>
      <c r="G40" s="15"/>
      <c r="H40" s="15"/>
      <c r="I40" s="15"/>
    </row>
    <row r="41" spans="1:9" x14ac:dyDescent="0.25">
      <c r="A41" s="15"/>
      <c r="B41" s="15" t="s">
        <v>8</v>
      </c>
      <c r="C41" s="20" t="s">
        <v>1</v>
      </c>
      <c r="D41" s="20" t="s">
        <v>155</v>
      </c>
      <c r="E41" s="25"/>
      <c r="F41" s="26"/>
      <c r="G41" s="15"/>
      <c r="H41" s="15"/>
      <c r="I41" s="15"/>
    </row>
    <row r="42" spans="1:9" x14ac:dyDescent="0.25">
      <c r="A42" s="15"/>
      <c r="B42" s="15" t="s">
        <v>9</v>
      </c>
      <c r="C42" s="20" t="s">
        <v>101</v>
      </c>
      <c r="D42" s="20" t="s">
        <v>42</v>
      </c>
      <c r="E42" s="25"/>
      <c r="F42" s="26"/>
      <c r="G42" s="15"/>
      <c r="H42" s="15"/>
      <c r="I42" s="15"/>
    </row>
    <row r="43" spans="1:9" x14ac:dyDescent="0.25">
      <c r="A43" s="15"/>
      <c r="B43" s="15" t="s">
        <v>10</v>
      </c>
      <c r="C43" s="20" t="s">
        <v>67</v>
      </c>
      <c r="D43" s="20" t="s">
        <v>67</v>
      </c>
      <c r="E43" s="25"/>
      <c r="F43" s="26"/>
      <c r="G43" s="15"/>
      <c r="I43" s="15"/>
    </row>
    <row r="44" spans="1:9" x14ac:dyDescent="0.25">
      <c r="A44" s="15"/>
      <c r="B44" s="15" t="s">
        <v>11</v>
      </c>
      <c r="C44" s="20" t="s">
        <v>142</v>
      </c>
      <c r="D44" s="20" t="s">
        <v>156</v>
      </c>
      <c r="E44" s="25"/>
      <c r="F44" s="26"/>
      <c r="G44" s="15"/>
      <c r="H44" s="15"/>
      <c r="I44" s="15"/>
    </row>
    <row r="45" spans="1:9" x14ac:dyDescent="0.25">
      <c r="A45" s="15"/>
      <c r="B45" s="49" t="s">
        <v>69</v>
      </c>
      <c r="C45" s="50"/>
      <c r="D45" s="50"/>
      <c r="E45" s="25" t="s">
        <v>61</v>
      </c>
      <c r="F45" s="26"/>
      <c r="G45" s="15"/>
      <c r="H45" s="15"/>
      <c r="I45" s="15"/>
    </row>
    <row r="46" spans="1:9" x14ac:dyDescent="0.25">
      <c r="A46" s="15"/>
      <c r="B46" s="15" t="s">
        <v>30</v>
      </c>
      <c r="C46" s="20" t="s">
        <v>143</v>
      </c>
      <c r="D46" s="20" t="s">
        <v>143</v>
      </c>
      <c r="E46" s="25"/>
      <c r="F46" s="26"/>
      <c r="G46" s="15"/>
      <c r="H46" s="15"/>
      <c r="I46" s="15"/>
    </row>
    <row r="47" spans="1:9" x14ac:dyDescent="0.25">
      <c r="A47" s="15"/>
      <c r="B47" s="15" t="s">
        <v>8</v>
      </c>
      <c r="C47" s="20" t="s">
        <v>62</v>
      </c>
      <c r="D47" s="20" t="s">
        <v>62</v>
      </c>
      <c r="E47" s="25"/>
      <c r="F47" s="26"/>
      <c r="G47" s="15"/>
      <c r="H47" s="15"/>
      <c r="I47" s="15"/>
    </row>
    <row r="48" spans="1:9" x14ac:dyDescent="0.25">
      <c r="A48" s="15"/>
      <c r="B48" s="15" t="s">
        <v>9</v>
      </c>
      <c r="C48" s="20" t="s">
        <v>62</v>
      </c>
      <c r="D48" s="20" t="s">
        <v>62</v>
      </c>
      <c r="E48" s="25"/>
      <c r="F48" s="26"/>
      <c r="G48" s="15"/>
      <c r="H48" s="15"/>
      <c r="I48" s="15"/>
    </row>
    <row r="49" spans="1:9" x14ac:dyDescent="0.25">
      <c r="A49" s="51" t="s">
        <v>144</v>
      </c>
      <c r="B49" s="51"/>
      <c r="C49" s="52"/>
      <c r="D49" s="52"/>
      <c r="E49" s="52"/>
      <c r="F49" s="51"/>
      <c r="G49" s="15"/>
      <c r="H49" s="15"/>
      <c r="I49" s="15"/>
    </row>
    <row r="50" spans="1:9" x14ac:dyDescent="0.25">
      <c r="A50" s="15"/>
      <c r="B50" s="49" t="s">
        <v>149</v>
      </c>
      <c r="C50" s="50"/>
      <c r="D50" s="50"/>
      <c r="E50" s="25"/>
      <c r="F50" s="26"/>
      <c r="G50" s="15"/>
      <c r="H50" s="15"/>
      <c r="I50" s="15"/>
    </row>
    <row r="51" spans="1:9" x14ac:dyDescent="0.25">
      <c r="A51" s="15"/>
      <c r="B51" s="15" t="s">
        <v>30</v>
      </c>
      <c r="C51" s="20" t="s">
        <v>150</v>
      </c>
      <c r="D51" s="20" t="s">
        <v>95</v>
      </c>
      <c r="E51" s="25"/>
      <c r="F51" s="26"/>
      <c r="G51" s="15"/>
      <c r="H51" s="15"/>
      <c r="I51" s="15"/>
    </row>
    <row r="52" spans="1:9" x14ac:dyDescent="0.25">
      <c r="A52" s="15"/>
      <c r="B52" s="15" t="s">
        <v>8</v>
      </c>
      <c r="C52" s="20" t="s">
        <v>152</v>
      </c>
      <c r="D52" s="20" t="s">
        <v>48</v>
      </c>
      <c r="E52" s="25"/>
      <c r="F52" s="26"/>
    </row>
    <row r="53" spans="1:9" x14ac:dyDescent="0.25">
      <c r="A53" s="15"/>
      <c r="B53" s="15" t="s">
        <v>9</v>
      </c>
      <c r="C53" s="23" t="s">
        <v>150</v>
      </c>
      <c r="D53" s="20" t="s">
        <v>49</v>
      </c>
      <c r="E53" s="25"/>
      <c r="F53" s="26"/>
    </row>
    <row r="54" spans="1:9" x14ac:dyDescent="0.25">
      <c r="A54" s="15"/>
      <c r="B54" s="15" t="s">
        <v>10</v>
      </c>
      <c r="C54" s="20" t="s">
        <v>151</v>
      </c>
      <c r="D54" s="20" t="s">
        <v>50</v>
      </c>
      <c r="E54" s="25"/>
      <c r="F54" s="26"/>
    </row>
    <row r="55" spans="1:9" x14ac:dyDescent="0.25">
      <c r="A55" s="15"/>
      <c r="B55" s="15" t="s">
        <v>11</v>
      </c>
      <c r="C55" s="20" t="s">
        <v>158</v>
      </c>
      <c r="D55" s="20" t="s">
        <v>157</v>
      </c>
      <c r="E55" s="25"/>
      <c r="F55" s="26"/>
    </row>
    <row r="56" spans="1:9" x14ac:dyDescent="0.25">
      <c r="A56" s="15"/>
    </row>
    <row r="57" spans="1:9" x14ac:dyDescent="0.25">
      <c r="A57" s="15"/>
    </row>
    <row r="58" spans="1:9" x14ac:dyDescent="0.25">
      <c r="A58" s="15"/>
    </row>
    <row r="59" spans="1:9" x14ac:dyDescent="0.25">
      <c r="A59" s="15"/>
    </row>
    <row r="60" spans="1:9" x14ac:dyDescent="0.25">
      <c r="A60" s="15"/>
    </row>
    <row r="61" spans="1:9" x14ac:dyDescent="0.25">
      <c r="A61" s="15"/>
    </row>
    <row r="62" spans="1:9" x14ac:dyDescent="0.25">
      <c r="A62" s="15"/>
    </row>
  </sheetData>
  <mergeCells count="4">
    <mergeCell ref="A1:B1"/>
    <mergeCell ref="E1:F1"/>
    <mergeCell ref="E19:F19"/>
    <mergeCell ref="E31:F31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01A841-C144-4106-B937-F5FDDB8E7AF5}">
  <dimension ref="A1:W62"/>
  <sheetViews>
    <sheetView workbookViewId="0">
      <pane ySplit="1" topLeftCell="A2" activePane="bottomLeft" state="frozen"/>
      <selection pane="bottomLeft" activeCell="C3" sqref="C3:C32"/>
    </sheetView>
  </sheetViews>
  <sheetFormatPr defaultRowHeight="15" x14ac:dyDescent="0.25"/>
  <cols>
    <col min="1" max="1" width="5.28515625" customWidth="1"/>
    <col min="2" max="2" width="29.140625" customWidth="1"/>
    <col min="3" max="3" width="32.28515625" style="1" customWidth="1"/>
    <col min="4" max="4" width="24.85546875" style="20" customWidth="1"/>
    <col min="5" max="5" width="10.42578125" style="62" customWidth="1"/>
    <col min="6" max="6" width="7.42578125" customWidth="1"/>
  </cols>
  <sheetData>
    <row r="1" spans="1:23" x14ac:dyDescent="0.25">
      <c r="A1" s="123" t="s">
        <v>4</v>
      </c>
      <c r="B1" s="123"/>
      <c r="C1" s="14" t="s">
        <v>0</v>
      </c>
      <c r="D1" s="14" t="s">
        <v>1</v>
      </c>
      <c r="E1" s="124" t="s">
        <v>2</v>
      </c>
      <c r="F1" s="124"/>
      <c r="G1" s="15"/>
      <c r="H1" s="15"/>
      <c r="I1" s="15"/>
    </row>
    <row r="2" spans="1:23" x14ac:dyDescent="0.25">
      <c r="A2" s="51" t="s">
        <v>3</v>
      </c>
      <c r="B2" s="51"/>
      <c r="C2" s="77"/>
      <c r="D2" s="77"/>
      <c r="E2" s="60"/>
      <c r="F2" s="51"/>
      <c r="G2" s="15"/>
      <c r="H2" s="15"/>
      <c r="I2" s="15"/>
    </row>
    <row r="3" spans="1:23" x14ac:dyDescent="0.25">
      <c r="A3" s="15"/>
      <c r="B3" s="15" t="s">
        <v>53</v>
      </c>
      <c r="C3" s="31">
        <v>3567</v>
      </c>
      <c r="D3" s="31">
        <v>21680</v>
      </c>
      <c r="E3" s="98">
        <f>SUM(C3:D3)</f>
        <v>25247</v>
      </c>
      <c r="F3" s="99" t="s">
        <v>86</v>
      </c>
      <c r="G3" s="15"/>
      <c r="H3" s="15"/>
      <c r="I3" s="15"/>
    </row>
    <row r="4" spans="1:23" x14ac:dyDescent="0.25">
      <c r="A4" s="15"/>
      <c r="B4" s="15" t="s">
        <v>22</v>
      </c>
      <c r="C4" s="31">
        <v>2381</v>
      </c>
      <c r="D4" s="31">
        <v>10206</v>
      </c>
      <c r="E4" s="98">
        <f>SUM(C4:D4)</f>
        <v>12587</v>
      </c>
      <c r="F4" s="99" t="s">
        <v>86</v>
      </c>
      <c r="G4" s="15"/>
      <c r="H4" s="15"/>
      <c r="I4" s="15"/>
    </row>
    <row r="5" spans="1:23" x14ac:dyDescent="0.25">
      <c r="A5" s="15"/>
      <c r="B5" s="15" t="s">
        <v>24</v>
      </c>
      <c r="C5" s="22">
        <v>0.63900000000000001</v>
      </c>
      <c r="D5" s="22">
        <v>0.56899999999999995</v>
      </c>
      <c r="E5" s="101">
        <f t="shared" ref="E5:E6" si="0">AVERAGE(C5:D5)</f>
        <v>0.60399999999999998</v>
      </c>
      <c r="F5" s="99" t="s">
        <v>87</v>
      </c>
      <c r="G5" s="15"/>
      <c r="H5" s="15"/>
      <c r="I5" s="15"/>
    </row>
    <row r="6" spans="1:23" x14ac:dyDescent="0.25">
      <c r="A6" s="15"/>
      <c r="B6" s="15" t="s">
        <v>25</v>
      </c>
      <c r="C6" s="22">
        <v>0.36099999999999999</v>
      </c>
      <c r="D6" s="22">
        <v>0.43099999999999999</v>
      </c>
      <c r="E6" s="101">
        <f t="shared" si="0"/>
        <v>0.39600000000000002</v>
      </c>
      <c r="F6" s="99" t="s">
        <v>87</v>
      </c>
      <c r="G6" s="44"/>
      <c r="H6" s="15"/>
      <c r="I6" s="15"/>
    </row>
    <row r="7" spans="1:23" x14ac:dyDescent="0.25">
      <c r="A7" s="15"/>
      <c r="B7" s="15" t="s">
        <v>23</v>
      </c>
      <c r="C7" s="31">
        <v>19741</v>
      </c>
      <c r="D7" s="31">
        <v>77071</v>
      </c>
      <c r="E7" s="98">
        <f>SUM(C7:D7)</f>
        <v>96812</v>
      </c>
      <c r="F7" s="99" t="s">
        <v>86</v>
      </c>
      <c r="G7" s="15"/>
      <c r="H7" s="15"/>
      <c r="I7" s="15"/>
    </row>
    <row r="8" spans="1:23" x14ac:dyDescent="0.25">
      <c r="A8" s="15"/>
      <c r="B8" s="15" t="s">
        <v>17</v>
      </c>
      <c r="C8" s="20">
        <v>5.53</v>
      </c>
      <c r="D8" s="20">
        <v>3.55</v>
      </c>
      <c r="E8" s="103">
        <f>AVERAGE(C8:D8)</f>
        <v>4.54</v>
      </c>
      <c r="F8" s="99" t="s">
        <v>87</v>
      </c>
      <c r="G8" s="15"/>
      <c r="H8" s="15"/>
      <c r="I8" s="15"/>
    </row>
    <row r="9" spans="1:23" x14ac:dyDescent="0.25">
      <c r="A9" s="15"/>
      <c r="B9" s="15" t="s">
        <v>18</v>
      </c>
      <c r="C9" s="32" t="s">
        <v>334</v>
      </c>
      <c r="D9" s="32" t="s">
        <v>306</v>
      </c>
      <c r="E9" s="105" t="s">
        <v>335</v>
      </c>
      <c r="F9" s="106" t="s">
        <v>87</v>
      </c>
      <c r="G9" s="15">
        <f>(((8*60)+59))</f>
        <v>539</v>
      </c>
      <c r="H9" s="15"/>
      <c r="I9" s="15"/>
    </row>
    <row r="10" spans="1:23" x14ac:dyDescent="0.25">
      <c r="A10" s="15"/>
      <c r="B10" s="15" t="s">
        <v>16</v>
      </c>
      <c r="C10" s="22">
        <v>0.56940000000000002</v>
      </c>
      <c r="D10" s="22">
        <v>0.22239999999999999</v>
      </c>
      <c r="E10" s="101">
        <f t="shared" ref="E10" si="1">AVERAGE(C10:D10)</f>
        <v>0.39590000000000003</v>
      </c>
      <c r="F10" s="99" t="s">
        <v>87</v>
      </c>
      <c r="G10" s="15">
        <f>(G9/2)/60</f>
        <v>4.4916666666666663</v>
      </c>
      <c r="H10" s="15"/>
      <c r="I10" s="15"/>
    </row>
    <row r="11" spans="1:23" x14ac:dyDescent="0.25">
      <c r="A11" s="15"/>
      <c r="B11" s="15" t="s">
        <v>40</v>
      </c>
      <c r="C11" s="20" t="s">
        <v>37</v>
      </c>
      <c r="D11" s="20" t="s">
        <v>37</v>
      </c>
      <c r="E11" s="107" t="s">
        <v>37</v>
      </c>
      <c r="F11" s="99"/>
      <c r="G11" s="15">
        <f>60*0.4916667</f>
        <v>29.500002000000002</v>
      </c>
      <c r="H11" s="15"/>
      <c r="I11" s="15"/>
    </row>
    <row r="12" spans="1:23" x14ac:dyDescent="0.25">
      <c r="A12" s="15"/>
      <c r="B12" s="15" t="s">
        <v>8</v>
      </c>
      <c r="C12" s="20" t="s">
        <v>132</v>
      </c>
      <c r="D12" s="20" t="s">
        <v>54</v>
      </c>
      <c r="E12" s="107"/>
      <c r="F12" s="99"/>
      <c r="G12" s="15"/>
      <c r="H12" s="15"/>
      <c r="I12" s="15"/>
      <c r="W12" t="s">
        <v>102</v>
      </c>
    </row>
    <row r="13" spans="1:23" x14ac:dyDescent="0.25">
      <c r="A13" s="15"/>
      <c r="B13" s="15" t="s">
        <v>9</v>
      </c>
      <c r="C13" s="20" t="s">
        <v>54</v>
      </c>
      <c r="D13" s="20" t="s">
        <v>38</v>
      </c>
      <c r="E13" s="107"/>
      <c r="F13" s="99"/>
      <c r="G13" s="15"/>
    </row>
    <row r="14" spans="1:23" x14ac:dyDescent="0.25">
      <c r="A14" s="15"/>
      <c r="B14" s="15" t="s">
        <v>41</v>
      </c>
      <c r="C14" s="20" t="s">
        <v>56</v>
      </c>
      <c r="D14" s="20" t="s">
        <v>56</v>
      </c>
      <c r="E14" s="107" t="s">
        <v>56</v>
      </c>
      <c r="F14" s="99"/>
      <c r="G14" s="15"/>
    </row>
    <row r="15" spans="1:23" x14ac:dyDescent="0.25">
      <c r="A15" s="15"/>
      <c r="B15" s="15" t="s">
        <v>8</v>
      </c>
      <c r="C15" s="20" t="s">
        <v>132</v>
      </c>
      <c r="D15" s="20" t="s">
        <v>132</v>
      </c>
      <c r="E15" s="107"/>
      <c r="F15" s="99"/>
      <c r="G15" s="15"/>
    </row>
    <row r="16" spans="1:23" x14ac:dyDescent="0.25">
      <c r="A16" s="15"/>
      <c r="B16" s="15" t="s">
        <v>9</v>
      </c>
      <c r="C16" s="20" t="s">
        <v>147</v>
      </c>
      <c r="D16" s="20" t="s">
        <v>57</v>
      </c>
      <c r="E16" s="107"/>
      <c r="F16" s="99"/>
      <c r="G16" s="15"/>
      <c r="H16" s="41"/>
      <c r="I16" s="41"/>
    </row>
    <row r="17" spans="1:9" x14ac:dyDescent="0.25">
      <c r="A17" s="15"/>
      <c r="B17" s="15" t="s">
        <v>10</v>
      </c>
      <c r="C17" s="20" t="s">
        <v>60</v>
      </c>
      <c r="D17" s="20" t="s">
        <v>59</v>
      </c>
      <c r="E17" s="107"/>
      <c r="F17" s="99"/>
      <c r="G17" s="15"/>
      <c r="H17" s="42"/>
      <c r="I17" s="42"/>
    </row>
    <row r="18" spans="1:9" x14ac:dyDescent="0.25">
      <c r="A18" s="15"/>
      <c r="B18" s="15" t="s">
        <v>11</v>
      </c>
      <c r="C18" s="20" t="s">
        <v>110</v>
      </c>
      <c r="D18" s="20" t="s">
        <v>125</v>
      </c>
      <c r="E18" s="107"/>
      <c r="F18" s="99"/>
      <c r="G18" s="15"/>
      <c r="H18" s="42"/>
      <c r="I18" s="42"/>
    </row>
    <row r="19" spans="1:9" x14ac:dyDescent="0.25">
      <c r="A19" s="15"/>
      <c r="B19" s="15" t="s">
        <v>27</v>
      </c>
      <c r="C19" s="20" t="s">
        <v>52</v>
      </c>
      <c r="D19" s="20" t="s">
        <v>52</v>
      </c>
      <c r="E19" s="125" t="s">
        <v>52</v>
      </c>
      <c r="F19" s="125"/>
      <c r="G19" s="15"/>
      <c r="H19" s="42"/>
      <c r="I19" s="42"/>
    </row>
    <row r="20" spans="1:9" x14ac:dyDescent="0.25">
      <c r="A20" s="15"/>
      <c r="B20" s="15" t="s">
        <v>28</v>
      </c>
      <c r="C20" s="20" t="s">
        <v>29</v>
      </c>
      <c r="D20" s="20" t="s">
        <v>29</v>
      </c>
      <c r="E20" s="106"/>
      <c r="F20" s="106"/>
      <c r="G20" s="15"/>
      <c r="H20" s="42"/>
      <c r="I20" s="42"/>
    </row>
    <row r="21" spans="1:9" x14ac:dyDescent="0.25">
      <c r="A21" s="15"/>
      <c r="B21" s="15" t="s">
        <v>98</v>
      </c>
      <c r="C21" s="22">
        <v>0.61929999999999996</v>
      </c>
      <c r="D21" s="22">
        <v>0.53410000000000002</v>
      </c>
      <c r="E21" s="108">
        <f>SUM(C21:D21)/2</f>
        <v>0.57669999999999999</v>
      </c>
      <c r="F21" s="99"/>
      <c r="G21" s="15"/>
      <c r="H21" s="42"/>
      <c r="I21" s="42"/>
    </row>
    <row r="22" spans="1:9" x14ac:dyDescent="0.25">
      <c r="A22" s="15"/>
      <c r="B22" s="15" t="s">
        <v>99</v>
      </c>
      <c r="C22" s="22">
        <v>0.22989999999999999</v>
      </c>
      <c r="D22" s="22">
        <v>0.29349999999999998</v>
      </c>
      <c r="E22" s="109"/>
      <c r="F22" s="99"/>
      <c r="G22" s="15"/>
      <c r="H22" s="42"/>
      <c r="I22" s="42"/>
    </row>
    <row r="23" spans="1:9" x14ac:dyDescent="0.25">
      <c r="A23" s="15"/>
      <c r="B23" s="15" t="s">
        <v>45</v>
      </c>
      <c r="C23" s="22" t="s">
        <v>46</v>
      </c>
      <c r="D23" s="22" t="s">
        <v>46</v>
      </c>
      <c r="E23" s="107" t="s">
        <v>46</v>
      </c>
      <c r="F23" s="99"/>
      <c r="G23" s="15"/>
      <c r="H23" s="42"/>
      <c r="I23" s="42"/>
    </row>
    <row r="24" spans="1:9" x14ac:dyDescent="0.25">
      <c r="A24" s="15"/>
      <c r="B24" s="15" t="s">
        <v>81</v>
      </c>
      <c r="C24" s="22">
        <v>0.55989999999999995</v>
      </c>
      <c r="D24" s="22">
        <v>0.48010000000000003</v>
      </c>
      <c r="E24" s="101">
        <f>AVERAGE(C24:D24)</f>
        <v>0.52</v>
      </c>
      <c r="F24" s="99" t="s">
        <v>87</v>
      </c>
      <c r="G24" s="15"/>
      <c r="H24" s="42"/>
      <c r="I24" s="42"/>
    </row>
    <row r="25" spans="1:9" x14ac:dyDescent="0.25">
      <c r="A25" s="51" t="s">
        <v>148</v>
      </c>
      <c r="B25" s="51"/>
      <c r="C25" s="75"/>
      <c r="D25" s="75"/>
      <c r="E25" s="110"/>
      <c r="F25" s="111"/>
      <c r="G25" s="15"/>
      <c r="H25" s="15"/>
      <c r="I25" s="15"/>
    </row>
    <row r="26" spans="1:9" x14ac:dyDescent="0.25">
      <c r="A26" s="15"/>
      <c r="B26" s="49" t="s">
        <v>108</v>
      </c>
      <c r="C26" s="76"/>
      <c r="D26" s="76"/>
      <c r="E26" s="107" t="s">
        <v>94</v>
      </c>
      <c r="F26" s="99"/>
      <c r="G26" s="15"/>
      <c r="H26" s="15"/>
      <c r="I26" s="15"/>
    </row>
    <row r="27" spans="1:9" x14ac:dyDescent="0.25">
      <c r="A27" s="15"/>
      <c r="B27" s="15" t="s">
        <v>78</v>
      </c>
      <c r="C27" s="31">
        <v>2790</v>
      </c>
      <c r="D27" s="31">
        <v>15841</v>
      </c>
      <c r="E27" s="109">
        <f t="shared" ref="E27:E29" si="2">AVERAGE(C27:D27)</f>
        <v>9315.5</v>
      </c>
      <c r="F27" s="99" t="s">
        <v>87</v>
      </c>
      <c r="G27" s="15"/>
      <c r="H27" s="15"/>
      <c r="I27" s="15"/>
    </row>
    <row r="28" spans="1:9" x14ac:dyDescent="0.25">
      <c r="A28" s="15"/>
      <c r="B28" s="15" t="s">
        <v>79</v>
      </c>
      <c r="C28" s="31">
        <v>763</v>
      </c>
      <c r="D28" s="31">
        <v>5674</v>
      </c>
      <c r="E28" s="109">
        <f t="shared" si="2"/>
        <v>3218.5</v>
      </c>
      <c r="F28" s="99" t="s">
        <v>87</v>
      </c>
      <c r="G28" s="15"/>
      <c r="H28" s="15"/>
      <c r="I28" s="15"/>
    </row>
    <row r="29" spans="1:9" x14ac:dyDescent="0.25">
      <c r="A29" s="15"/>
      <c r="B29" s="15" t="s">
        <v>80</v>
      </c>
      <c r="C29" s="31">
        <v>14</v>
      </c>
      <c r="D29" s="31">
        <v>165</v>
      </c>
      <c r="E29" s="109">
        <f t="shared" si="2"/>
        <v>89.5</v>
      </c>
      <c r="F29" s="99" t="s">
        <v>87</v>
      </c>
      <c r="G29" s="15"/>
      <c r="H29" s="15"/>
      <c r="I29" s="15"/>
    </row>
    <row r="30" spans="1:9" x14ac:dyDescent="0.25">
      <c r="A30" s="51" t="s">
        <v>114</v>
      </c>
      <c r="B30" s="51"/>
      <c r="C30" s="77"/>
      <c r="D30" s="77"/>
      <c r="E30" s="113"/>
      <c r="F30" s="111"/>
      <c r="G30" s="15"/>
      <c r="H30" s="15"/>
      <c r="I30" s="15"/>
    </row>
    <row r="31" spans="1:9" x14ac:dyDescent="0.25">
      <c r="A31" s="15"/>
      <c r="B31" s="15" t="s">
        <v>34</v>
      </c>
      <c r="C31" s="20" t="s">
        <v>35</v>
      </c>
      <c r="D31" s="20" t="s">
        <v>35</v>
      </c>
      <c r="E31" s="126" t="s">
        <v>35</v>
      </c>
      <c r="F31" s="126"/>
      <c r="G31" s="15"/>
      <c r="H31" s="15"/>
      <c r="I31" s="15"/>
    </row>
    <row r="32" spans="1:9" x14ac:dyDescent="0.25">
      <c r="A32" s="15"/>
      <c r="B32" s="15" t="s">
        <v>36</v>
      </c>
      <c r="C32" s="20">
        <v>2190</v>
      </c>
      <c r="D32" s="20">
        <v>13034</v>
      </c>
      <c r="E32" s="107">
        <f>SUM(C32:D32)</f>
        <v>15224</v>
      </c>
      <c r="F32" s="99" t="s">
        <v>86</v>
      </c>
      <c r="G32" s="15"/>
      <c r="H32" s="15"/>
      <c r="I32" s="15"/>
    </row>
    <row r="33" spans="1:9" x14ac:dyDescent="0.25">
      <c r="A33" s="51" t="s">
        <v>6</v>
      </c>
      <c r="B33" s="51"/>
      <c r="C33" s="77"/>
      <c r="D33" s="77"/>
      <c r="E33" s="113"/>
      <c r="F33" s="111"/>
      <c r="G33" s="15"/>
      <c r="H33" s="15"/>
      <c r="I33" s="15"/>
    </row>
    <row r="34" spans="1:9" x14ac:dyDescent="0.25">
      <c r="A34" s="15"/>
      <c r="B34" s="49" t="s">
        <v>20</v>
      </c>
      <c r="C34" s="78"/>
      <c r="D34" s="78"/>
      <c r="E34" s="107" t="s">
        <v>158</v>
      </c>
      <c r="F34" s="99"/>
      <c r="G34" s="15"/>
      <c r="H34" s="15"/>
      <c r="I34" s="15"/>
    </row>
    <row r="35" spans="1:9" x14ac:dyDescent="0.25">
      <c r="A35" s="15"/>
      <c r="B35" s="15" t="s">
        <v>13</v>
      </c>
      <c r="C35" s="20">
        <v>871</v>
      </c>
      <c r="D35" s="20">
        <v>4566</v>
      </c>
      <c r="E35" s="107">
        <f>SUM(C35:D35)</f>
        <v>5437</v>
      </c>
      <c r="F35" s="99" t="s">
        <v>86</v>
      </c>
      <c r="G35" s="15"/>
      <c r="H35" s="15"/>
      <c r="I35" s="15"/>
    </row>
    <row r="36" spans="1:9" x14ac:dyDescent="0.25">
      <c r="A36" s="15"/>
      <c r="B36" s="15" t="s">
        <v>12</v>
      </c>
      <c r="C36" s="14">
        <v>1378</v>
      </c>
      <c r="D36" s="14">
        <v>8863</v>
      </c>
      <c r="E36" s="107">
        <f t="shared" ref="E36:E38" si="3">SUM(C36:D36)</f>
        <v>10241</v>
      </c>
      <c r="F36" s="99" t="s">
        <v>86</v>
      </c>
      <c r="G36" s="15"/>
      <c r="H36" s="15"/>
      <c r="I36" s="15"/>
    </row>
    <row r="37" spans="1:9" x14ac:dyDescent="0.25">
      <c r="A37" s="15"/>
      <c r="B37" s="15" t="s">
        <v>14</v>
      </c>
      <c r="C37" s="20">
        <v>13</v>
      </c>
      <c r="D37" s="20">
        <v>307</v>
      </c>
      <c r="E37" s="107">
        <f t="shared" si="3"/>
        <v>320</v>
      </c>
      <c r="F37" s="99" t="s">
        <v>86</v>
      </c>
      <c r="G37" s="15"/>
      <c r="H37" s="15"/>
      <c r="I37" s="15"/>
    </row>
    <row r="38" spans="1:9" x14ac:dyDescent="0.25">
      <c r="A38" s="15"/>
      <c r="B38" s="15" t="s">
        <v>15</v>
      </c>
      <c r="C38" s="20">
        <v>1305</v>
      </c>
      <c r="D38" s="20">
        <v>7944</v>
      </c>
      <c r="E38" s="107">
        <f t="shared" si="3"/>
        <v>9249</v>
      </c>
      <c r="F38" s="99" t="s">
        <v>86</v>
      </c>
      <c r="G38" s="15"/>
      <c r="H38" s="15"/>
      <c r="I38" s="15"/>
    </row>
    <row r="39" spans="1:9" x14ac:dyDescent="0.25">
      <c r="A39" s="15"/>
      <c r="B39" s="49" t="s">
        <v>70</v>
      </c>
      <c r="C39" s="78"/>
      <c r="D39" s="78"/>
      <c r="E39" s="107"/>
      <c r="F39" s="99"/>
      <c r="G39" s="15"/>
      <c r="H39" s="15"/>
      <c r="I39" s="15"/>
    </row>
    <row r="40" spans="1:9" x14ac:dyDescent="0.25">
      <c r="A40" s="15"/>
      <c r="B40" s="15" t="s">
        <v>30</v>
      </c>
      <c r="C40" s="20" t="s">
        <v>225</v>
      </c>
      <c r="D40" s="20" t="s">
        <v>117</v>
      </c>
      <c r="E40" s="107"/>
      <c r="F40" s="99"/>
      <c r="G40" s="15"/>
      <c r="H40" s="15"/>
      <c r="I40" s="15"/>
    </row>
    <row r="41" spans="1:9" x14ac:dyDescent="0.25">
      <c r="A41" s="15"/>
      <c r="B41" s="15" t="s">
        <v>8</v>
      </c>
      <c r="C41" s="20" t="s">
        <v>1</v>
      </c>
      <c r="D41" s="20" t="s">
        <v>312</v>
      </c>
      <c r="E41" s="107"/>
      <c r="F41" s="99"/>
      <c r="G41" s="15"/>
      <c r="H41" s="15"/>
      <c r="I41" s="15"/>
    </row>
    <row r="42" spans="1:9" x14ac:dyDescent="0.25">
      <c r="A42" s="15"/>
      <c r="B42" s="15" t="s">
        <v>9</v>
      </c>
      <c r="C42" s="20" t="s">
        <v>250</v>
      </c>
      <c r="D42" s="20" t="s">
        <v>289</v>
      </c>
      <c r="E42" s="107"/>
      <c r="F42" s="99"/>
      <c r="G42" s="15"/>
      <c r="H42" s="15"/>
      <c r="I42" s="15"/>
    </row>
    <row r="43" spans="1:9" x14ac:dyDescent="0.25">
      <c r="A43" s="15"/>
      <c r="B43" s="15" t="s">
        <v>10</v>
      </c>
      <c r="C43" s="20" t="s">
        <v>336</v>
      </c>
      <c r="D43" s="20" t="s">
        <v>321</v>
      </c>
      <c r="E43" s="107"/>
      <c r="F43" s="99"/>
      <c r="G43" s="15"/>
      <c r="I43" s="15"/>
    </row>
    <row r="44" spans="1:9" x14ac:dyDescent="0.25">
      <c r="A44" s="15"/>
      <c r="B44" s="15" t="s">
        <v>11</v>
      </c>
      <c r="C44" s="20" t="s">
        <v>337</v>
      </c>
      <c r="D44" s="20" t="s">
        <v>297</v>
      </c>
      <c r="E44" s="107"/>
      <c r="F44" s="99"/>
      <c r="G44" s="15"/>
      <c r="H44" s="15"/>
      <c r="I44" s="15"/>
    </row>
    <row r="45" spans="1:9" x14ac:dyDescent="0.25">
      <c r="A45" s="15"/>
      <c r="B45" s="49" t="s">
        <v>69</v>
      </c>
      <c r="C45" s="78"/>
      <c r="D45" s="78"/>
      <c r="E45" s="107" t="s">
        <v>61</v>
      </c>
      <c r="F45" s="99"/>
      <c r="G45" s="15"/>
      <c r="H45" s="15"/>
      <c r="I45" s="15"/>
    </row>
    <row r="46" spans="1:9" x14ac:dyDescent="0.25">
      <c r="A46" s="15"/>
      <c r="B46" s="15" t="s">
        <v>30</v>
      </c>
      <c r="C46" s="20" t="s">
        <v>61</v>
      </c>
      <c r="D46" s="20" t="s">
        <v>61</v>
      </c>
      <c r="E46" s="107"/>
      <c r="F46" s="99"/>
      <c r="G46" s="15"/>
      <c r="H46" s="15"/>
      <c r="I46" s="15"/>
    </row>
    <row r="47" spans="1:9" x14ac:dyDescent="0.25">
      <c r="A47" s="15"/>
      <c r="B47" s="15" t="s">
        <v>8</v>
      </c>
      <c r="C47" s="20" t="s">
        <v>62</v>
      </c>
      <c r="D47" s="20" t="s">
        <v>181</v>
      </c>
      <c r="E47" s="107"/>
      <c r="F47" s="99"/>
      <c r="G47" s="15"/>
      <c r="H47" s="15"/>
      <c r="I47" s="15"/>
    </row>
    <row r="48" spans="1:9" x14ac:dyDescent="0.25">
      <c r="A48" s="15"/>
      <c r="B48" s="15" t="s">
        <v>9</v>
      </c>
      <c r="C48" s="20" t="s">
        <v>62</v>
      </c>
      <c r="D48" s="20" t="s">
        <v>32</v>
      </c>
      <c r="E48" s="107"/>
      <c r="F48" s="99"/>
      <c r="G48" s="15"/>
      <c r="H48" s="15"/>
      <c r="I48" s="15"/>
    </row>
    <row r="49" spans="1:9" x14ac:dyDescent="0.25">
      <c r="A49" s="51" t="s">
        <v>144</v>
      </c>
      <c r="B49" s="51"/>
      <c r="C49" s="77"/>
      <c r="D49" s="77"/>
      <c r="E49" s="113"/>
      <c r="F49" s="111"/>
      <c r="G49" s="15"/>
      <c r="H49" s="15"/>
      <c r="I49" s="15"/>
    </row>
    <row r="50" spans="1:9" x14ac:dyDescent="0.25">
      <c r="A50" s="15"/>
      <c r="B50" s="49" t="s">
        <v>149</v>
      </c>
      <c r="C50" s="78"/>
      <c r="D50" s="78"/>
      <c r="E50" s="107"/>
      <c r="F50" s="99"/>
      <c r="G50" s="15"/>
      <c r="H50" s="15"/>
      <c r="I50" s="15"/>
    </row>
    <row r="51" spans="1:9" x14ac:dyDescent="0.25">
      <c r="A51" s="15"/>
      <c r="B51" s="15" t="s">
        <v>30</v>
      </c>
      <c r="C51" s="23" t="s">
        <v>323</v>
      </c>
      <c r="D51" s="20" t="s">
        <v>206</v>
      </c>
      <c r="E51" s="106"/>
      <c r="F51" s="99"/>
      <c r="G51" s="15"/>
      <c r="H51" s="15"/>
      <c r="I51" s="15"/>
    </row>
    <row r="52" spans="1:9" x14ac:dyDescent="0.25">
      <c r="A52" s="15"/>
      <c r="B52" s="15" t="s">
        <v>8</v>
      </c>
      <c r="C52" s="20" t="s">
        <v>165</v>
      </c>
      <c r="D52" s="20" t="s">
        <v>207</v>
      </c>
      <c r="E52" s="107"/>
      <c r="F52" s="99"/>
    </row>
    <row r="53" spans="1:9" x14ac:dyDescent="0.25">
      <c r="A53" s="15"/>
      <c r="B53" s="15" t="s">
        <v>9</v>
      </c>
      <c r="C53" s="20" t="s">
        <v>173</v>
      </c>
      <c r="D53" s="20" t="s">
        <v>95</v>
      </c>
      <c r="E53" s="106"/>
      <c r="F53" s="99"/>
    </row>
    <row r="54" spans="1:9" x14ac:dyDescent="0.25">
      <c r="A54" s="15"/>
      <c r="B54" s="15" t="s">
        <v>10</v>
      </c>
      <c r="C54" s="20" t="s">
        <v>226</v>
      </c>
      <c r="D54" s="20" t="s">
        <v>313</v>
      </c>
      <c r="E54" s="106"/>
      <c r="F54" s="99"/>
    </row>
    <row r="55" spans="1:9" x14ac:dyDescent="0.25">
      <c r="A55" s="15"/>
      <c r="B55" s="15" t="s">
        <v>11</v>
      </c>
      <c r="C55" s="20" t="s">
        <v>319</v>
      </c>
      <c r="D55" s="20" t="s">
        <v>215</v>
      </c>
      <c r="E55" s="107"/>
      <c r="F55" s="99"/>
    </row>
    <row r="56" spans="1:9" x14ac:dyDescent="0.25">
      <c r="A56" s="15"/>
      <c r="C56" s="118"/>
    </row>
    <row r="57" spans="1:9" x14ac:dyDescent="0.25">
      <c r="A57" s="15"/>
    </row>
    <row r="58" spans="1:9" x14ac:dyDescent="0.25">
      <c r="A58" s="15"/>
      <c r="B58" s="15" t="s">
        <v>323</v>
      </c>
      <c r="C58" s="1" t="s">
        <v>331</v>
      </c>
      <c r="D58" s="121" t="s">
        <v>206</v>
      </c>
      <c r="E58" s="117" t="s">
        <v>272</v>
      </c>
    </row>
    <row r="59" spans="1:9" x14ac:dyDescent="0.25">
      <c r="A59" s="15"/>
      <c r="B59" s="15" t="s">
        <v>324</v>
      </c>
      <c r="C59" s="1" t="s">
        <v>325</v>
      </c>
      <c r="D59" s="121" t="s">
        <v>207</v>
      </c>
      <c r="E59" s="117" t="s">
        <v>273</v>
      </c>
    </row>
    <row r="60" spans="1:9" x14ac:dyDescent="0.25">
      <c r="A60" s="15"/>
      <c r="B60" s="15" t="s">
        <v>174</v>
      </c>
      <c r="C60" s="1" t="s">
        <v>329</v>
      </c>
      <c r="D60" s="121" t="s">
        <v>274</v>
      </c>
      <c r="E60" s="117" t="s">
        <v>275</v>
      </c>
    </row>
    <row r="61" spans="1:9" x14ac:dyDescent="0.25">
      <c r="B61" s="15" t="s">
        <v>326</v>
      </c>
      <c r="C61" s="1" t="s">
        <v>328</v>
      </c>
      <c r="D61" s="94" t="s">
        <v>313</v>
      </c>
      <c r="E61" s="122" t="s">
        <v>314</v>
      </c>
    </row>
    <row r="62" spans="1:9" x14ac:dyDescent="0.25">
      <c r="B62" s="15" t="s">
        <v>319</v>
      </c>
      <c r="C62" s="1" t="s">
        <v>330</v>
      </c>
    </row>
  </sheetData>
  <mergeCells count="4">
    <mergeCell ref="A1:B1"/>
    <mergeCell ref="E1:F1"/>
    <mergeCell ref="E19:F19"/>
    <mergeCell ref="E31:F31"/>
  </mergeCells>
  <pageMargins left="0.7" right="0.7" top="0.75" bottom="0.75" header="0.3" footer="0.3"/>
  <pageSetup orientation="portrait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56"/>
  <sheetViews>
    <sheetView workbookViewId="0">
      <pane ySplit="1" topLeftCell="A7" activePane="bottomLeft" state="frozen"/>
      <selection pane="bottomLeft" activeCell="C7" sqref="C7"/>
    </sheetView>
  </sheetViews>
  <sheetFormatPr defaultRowHeight="15" x14ac:dyDescent="0.25"/>
  <cols>
    <col min="1" max="1" width="5.28515625" customWidth="1"/>
    <col min="2" max="2" width="29.140625" customWidth="1"/>
    <col min="3" max="3" width="29" style="1" customWidth="1"/>
    <col min="4" max="4" width="23.42578125" style="12" customWidth="1"/>
    <col min="5" max="5" width="10.42578125" style="1" customWidth="1"/>
    <col min="6" max="6" width="7.42578125" customWidth="1"/>
  </cols>
  <sheetData>
    <row r="1" spans="1:23" x14ac:dyDescent="0.25">
      <c r="A1" s="123" t="s">
        <v>4</v>
      </c>
      <c r="B1" s="123"/>
      <c r="C1" s="13" t="s">
        <v>0</v>
      </c>
      <c r="D1" s="14" t="s">
        <v>1</v>
      </c>
      <c r="E1" s="124" t="s">
        <v>2</v>
      </c>
      <c r="F1" s="124"/>
      <c r="G1" s="15"/>
      <c r="H1" s="15"/>
      <c r="I1" s="15"/>
    </row>
    <row r="2" spans="1:23" s="2" customFormat="1" x14ac:dyDescent="0.25">
      <c r="A2" s="16" t="s">
        <v>3</v>
      </c>
      <c r="B2" s="16"/>
      <c r="C2" s="17"/>
      <c r="D2" s="18"/>
      <c r="E2" s="25"/>
      <c r="F2" s="26"/>
      <c r="G2" s="16"/>
      <c r="H2" s="16"/>
      <c r="I2" s="16"/>
    </row>
    <row r="3" spans="1:23" x14ac:dyDescent="0.25">
      <c r="A3" s="15"/>
      <c r="B3" s="15" t="s">
        <v>53</v>
      </c>
      <c r="C3" s="31">
        <v>12375</v>
      </c>
      <c r="D3" s="31">
        <v>13386</v>
      </c>
      <c r="E3" s="27">
        <f>SUM(C3:D3)</f>
        <v>25761</v>
      </c>
      <c r="F3" s="26" t="s">
        <v>86</v>
      </c>
      <c r="G3" s="15"/>
      <c r="H3" s="15"/>
      <c r="I3" s="15"/>
    </row>
    <row r="4" spans="1:23" x14ac:dyDescent="0.25">
      <c r="A4" s="15"/>
      <c r="B4" s="15" t="s">
        <v>22</v>
      </c>
      <c r="C4" s="31">
        <v>7653</v>
      </c>
      <c r="D4" s="31">
        <v>7251</v>
      </c>
      <c r="E4" s="27">
        <f>SUM(C4:D4)</f>
        <v>14904</v>
      </c>
      <c r="F4" s="26" t="s">
        <v>86</v>
      </c>
      <c r="G4" s="15"/>
      <c r="H4" s="15"/>
      <c r="I4" s="15"/>
    </row>
    <row r="5" spans="1:23" x14ac:dyDescent="0.25">
      <c r="A5" s="15"/>
      <c r="B5" s="15" t="s">
        <v>24</v>
      </c>
      <c r="C5" s="22">
        <v>0.52200000000000002</v>
      </c>
      <c r="D5" s="22">
        <v>0.52700000000000002</v>
      </c>
      <c r="E5" s="28">
        <f t="shared" ref="E5:E6" si="0">AVERAGE(C5:D5)</f>
        <v>0.52449999999999997</v>
      </c>
      <c r="F5" s="26" t="s">
        <v>87</v>
      </c>
      <c r="G5" s="15"/>
      <c r="H5" s="15"/>
      <c r="I5" s="15"/>
    </row>
    <row r="6" spans="1:23" x14ac:dyDescent="0.25">
      <c r="A6" s="15"/>
      <c r="B6" s="15" t="s">
        <v>25</v>
      </c>
      <c r="C6" s="22">
        <v>0.47799999999999998</v>
      </c>
      <c r="D6" s="22">
        <v>0.47299999999999998</v>
      </c>
      <c r="E6" s="28">
        <f t="shared" si="0"/>
        <v>0.47549999999999998</v>
      </c>
      <c r="F6" s="26" t="s">
        <v>87</v>
      </c>
      <c r="G6" s="44">
        <f>24625-24180</f>
        <v>445</v>
      </c>
      <c r="H6" s="15">
        <f>445/24625</f>
        <v>1.8071065989847715E-2</v>
      </c>
      <c r="I6" s="15"/>
    </row>
    <row r="7" spans="1:23" x14ac:dyDescent="0.25">
      <c r="A7" s="15"/>
      <c r="B7" s="15" t="s">
        <v>23</v>
      </c>
      <c r="C7" s="31">
        <v>76855</v>
      </c>
      <c r="D7" s="31">
        <v>24983</v>
      </c>
      <c r="E7" s="27">
        <f>SUM(C7:D7)</f>
        <v>101838</v>
      </c>
      <c r="F7" s="26" t="s">
        <v>86</v>
      </c>
      <c r="G7" s="15"/>
      <c r="H7" s="15"/>
      <c r="I7" s="15"/>
    </row>
    <row r="8" spans="1:23" x14ac:dyDescent="0.25">
      <c r="A8" s="15"/>
      <c r="B8" s="15" t="s">
        <v>40</v>
      </c>
      <c r="C8" s="20" t="s">
        <v>37</v>
      </c>
      <c r="D8" s="20" t="s">
        <v>37</v>
      </c>
      <c r="E8" s="25" t="s">
        <v>37</v>
      </c>
      <c r="F8" s="26"/>
      <c r="G8" s="15"/>
      <c r="H8" s="15"/>
      <c r="I8" s="15"/>
    </row>
    <row r="9" spans="1:23" x14ac:dyDescent="0.25">
      <c r="A9" s="15"/>
      <c r="B9" s="15" t="s">
        <v>8</v>
      </c>
      <c r="C9" s="20" t="s">
        <v>38</v>
      </c>
      <c r="D9" s="20" t="s">
        <v>38</v>
      </c>
      <c r="E9" s="25"/>
      <c r="F9" s="26"/>
      <c r="G9" s="15"/>
      <c r="H9" s="15"/>
      <c r="I9" s="15"/>
      <c r="W9" t="s">
        <v>102</v>
      </c>
    </row>
    <row r="10" spans="1:23" x14ac:dyDescent="0.25">
      <c r="A10" s="15"/>
      <c r="B10" s="15" t="s">
        <v>9</v>
      </c>
      <c r="C10" s="20" t="s">
        <v>55</v>
      </c>
      <c r="D10" s="20" t="s">
        <v>39</v>
      </c>
      <c r="E10" s="25"/>
      <c r="F10" s="26"/>
      <c r="G10" s="15"/>
    </row>
    <row r="11" spans="1:23" x14ac:dyDescent="0.25">
      <c r="A11" s="15"/>
      <c r="B11" s="15" t="s">
        <v>41</v>
      </c>
      <c r="C11" s="20" t="s">
        <v>56</v>
      </c>
      <c r="D11" s="20" t="s">
        <v>56</v>
      </c>
      <c r="E11" s="25" t="s">
        <v>56</v>
      </c>
      <c r="F11" s="26"/>
      <c r="G11" s="15"/>
      <c r="H11">
        <f>29764/24180</f>
        <v>1.2309346567411084</v>
      </c>
    </row>
    <row r="12" spans="1:23" x14ac:dyDescent="0.25">
      <c r="A12" s="15"/>
      <c r="B12" s="15" t="s">
        <v>8</v>
      </c>
      <c r="C12" s="20" t="s">
        <v>110</v>
      </c>
      <c r="D12" s="20" t="s">
        <v>132</v>
      </c>
      <c r="E12" s="25"/>
      <c r="F12" s="26"/>
      <c r="G12" s="15"/>
    </row>
    <row r="13" spans="1:23" x14ac:dyDescent="0.25">
      <c r="A13" s="15"/>
      <c r="B13" s="15" t="s">
        <v>9</v>
      </c>
      <c r="C13" s="20" t="s">
        <v>60</v>
      </c>
      <c r="D13" s="20" t="s">
        <v>125</v>
      </c>
      <c r="E13" s="25"/>
      <c r="F13" s="26"/>
      <c r="G13" s="15"/>
      <c r="H13" s="41"/>
      <c r="I13" s="41"/>
    </row>
    <row r="14" spans="1:23" x14ac:dyDescent="0.25">
      <c r="A14" s="15"/>
      <c r="B14" s="15" t="s">
        <v>10</v>
      </c>
      <c r="C14" s="20" t="s">
        <v>132</v>
      </c>
      <c r="D14" s="20" t="s">
        <v>57</v>
      </c>
      <c r="E14" s="25"/>
      <c r="F14" s="26"/>
      <c r="G14" s="15"/>
      <c r="H14" s="42"/>
      <c r="I14" s="42"/>
    </row>
    <row r="15" spans="1:23" x14ac:dyDescent="0.25">
      <c r="A15" s="15"/>
      <c r="B15" s="15" t="s">
        <v>11</v>
      </c>
      <c r="C15" s="20" t="s">
        <v>91</v>
      </c>
      <c r="D15" s="20" t="s">
        <v>60</v>
      </c>
      <c r="E15" s="25"/>
      <c r="F15" s="26"/>
      <c r="G15" s="15"/>
      <c r="H15" s="42"/>
      <c r="I15" s="42"/>
    </row>
    <row r="16" spans="1:23" s="2" customFormat="1" x14ac:dyDescent="0.25">
      <c r="A16" s="16" t="s">
        <v>106</v>
      </c>
      <c r="B16" s="16"/>
      <c r="C16" s="39"/>
      <c r="D16" s="39"/>
      <c r="E16" s="25"/>
      <c r="F16" s="26"/>
      <c r="G16" s="16"/>
      <c r="H16" s="16"/>
      <c r="I16" s="16"/>
    </row>
    <row r="17" spans="1:23" x14ac:dyDescent="0.25">
      <c r="A17" s="15"/>
      <c r="B17" s="15" t="s">
        <v>7</v>
      </c>
      <c r="C17" s="20" t="s">
        <v>100</v>
      </c>
      <c r="D17" s="20" t="s">
        <v>95</v>
      </c>
      <c r="E17" s="25"/>
      <c r="F17" s="26"/>
      <c r="G17" s="15"/>
      <c r="H17" s="15"/>
      <c r="I17" s="15"/>
    </row>
    <row r="18" spans="1:23" x14ac:dyDescent="0.25">
      <c r="A18" s="15"/>
      <c r="B18" s="15" t="s">
        <v>8</v>
      </c>
      <c r="C18" s="20" t="s">
        <v>107</v>
      </c>
      <c r="D18" s="20" t="s">
        <v>48</v>
      </c>
      <c r="E18" s="25"/>
      <c r="F18" s="26"/>
      <c r="G18" s="15"/>
      <c r="H18" s="15"/>
      <c r="I18" s="15"/>
    </row>
    <row r="19" spans="1:23" x14ac:dyDescent="0.25">
      <c r="A19" s="15"/>
      <c r="B19" s="15" t="s">
        <v>9</v>
      </c>
      <c r="C19" s="23" t="s">
        <v>100</v>
      </c>
      <c r="D19" s="20" t="s">
        <v>49</v>
      </c>
      <c r="E19" s="25"/>
      <c r="F19" s="26"/>
      <c r="G19" s="15"/>
      <c r="H19" s="15"/>
      <c r="I19" s="15"/>
    </row>
    <row r="20" spans="1:23" x14ac:dyDescent="0.25">
      <c r="A20" s="15"/>
      <c r="B20" s="15" t="s">
        <v>10</v>
      </c>
      <c r="C20" s="20" t="s">
        <v>137</v>
      </c>
      <c r="D20" s="20" t="s">
        <v>50</v>
      </c>
      <c r="E20" s="25"/>
      <c r="F20" s="26"/>
      <c r="G20" s="15"/>
      <c r="H20" s="15"/>
      <c r="I20" s="15"/>
    </row>
    <row r="21" spans="1:23" x14ac:dyDescent="0.25">
      <c r="A21" s="15"/>
      <c r="B21" s="15" t="s">
        <v>11</v>
      </c>
      <c r="C21" s="20" t="s">
        <v>138</v>
      </c>
      <c r="D21" s="20" t="s">
        <v>134</v>
      </c>
      <c r="E21" s="25"/>
      <c r="F21" s="26"/>
      <c r="G21" s="15"/>
      <c r="H21" s="15"/>
      <c r="I21" s="15"/>
    </row>
    <row r="22" spans="1:23" x14ac:dyDescent="0.25">
      <c r="A22" s="15"/>
      <c r="B22" s="15" t="s">
        <v>16</v>
      </c>
      <c r="C22" s="22">
        <v>0.49919999999999998</v>
      </c>
      <c r="D22" s="22">
        <v>0.65549999999999997</v>
      </c>
      <c r="E22" s="28">
        <f t="shared" ref="E22" si="1">AVERAGE(C22:D22)</f>
        <v>0.57735000000000003</v>
      </c>
      <c r="F22" s="26" t="s">
        <v>87</v>
      </c>
      <c r="G22" s="15"/>
      <c r="H22" s="15"/>
      <c r="I22" s="15"/>
    </row>
    <row r="23" spans="1:23" x14ac:dyDescent="0.25">
      <c r="A23" s="15"/>
      <c r="B23" s="15" t="s">
        <v>17</v>
      </c>
      <c r="C23" s="20">
        <v>6.21</v>
      </c>
      <c r="D23" s="20">
        <v>1.87</v>
      </c>
      <c r="E23" s="29">
        <f>AVERAGE(C23:D23)</f>
        <v>4.04</v>
      </c>
      <c r="F23" s="26" t="s">
        <v>87</v>
      </c>
      <c r="G23" s="15"/>
      <c r="H23" s="15"/>
      <c r="I23" s="15"/>
    </row>
    <row r="24" spans="1:23" x14ac:dyDescent="0.25">
      <c r="A24" s="15"/>
      <c r="B24" s="15" t="s">
        <v>18</v>
      </c>
      <c r="C24" s="20" t="s">
        <v>136</v>
      </c>
      <c r="D24" s="32" t="s">
        <v>133</v>
      </c>
      <c r="E24" s="40" t="s">
        <v>140</v>
      </c>
      <c r="F24" s="30" t="s">
        <v>87</v>
      </c>
      <c r="G24" s="15"/>
      <c r="H24" s="15"/>
      <c r="I24" s="15"/>
    </row>
    <row r="25" spans="1:23" x14ac:dyDescent="0.25">
      <c r="A25" s="15"/>
      <c r="B25" s="15" t="s">
        <v>27</v>
      </c>
      <c r="C25" s="20" t="s">
        <v>52</v>
      </c>
      <c r="D25" s="20" t="s">
        <v>52</v>
      </c>
      <c r="E25" s="130" t="s">
        <v>52</v>
      </c>
      <c r="F25" s="130"/>
      <c r="G25" s="15"/>
      <c r="H25" s="15"/>
      <c r="I25" s="15"/>
      <c r="W25" t="s">
        <v>115</v>
      </c>
    </row>
    <row r="26" spans="1:23" x14ac:dyDescent="0.25">
      <c r="A26" s="15"/>
      <c r="B26" s="15" t="s">
        <v>28</v>
      </c>
      <c r="C26" s="20" t="s">
        <v>29</v>
      </c>
      <c r="D26" s="20" t="s">
        <v>29</v>
      </c>
      <c r="E26" s="30"/>
      <c r="F26" s="30"/>
      <c r="G26" s="15"/>
      <c r="H26" s="15"/>
      <c r="I26" s="15"/>
    </row>
    <row r="27" spans="1:23" x14ac:dyDescent="0.25">
      <c r="A27" s="15"/>
      <c r="B27" s="15" t="s">
        <v>98</v>
      </c>
      <c r="C27" s="31">
        <v>4568</v>
      </c>
      <c r="D27" s="31">
        <v>5278</v>
      </c>
      <c r="E27" s="27">
        <f>SUM(C27:D27)</f>
        <v>9846</v>
      </c>
      <c r="F27" s="26"/>
      <c r="G27" s="15"/>
      <c r="H27" s="15"/>
      <c r="I27" s="15"/>
    </row>
    <row r="28" spans="1:23" x14ac:dyDescent="0.25">
      <c r="A28" s="15"/>
      <c r="B28" s="15" t="s">
        <v>99</v>
      </c>
      <c r="C28" s="31">
        <v>3302</v>
      </c>
      <c r="D28" s="31">
        <v>3600</v>
      </c>
      <c r="E28" s="37"/>
      <c r="F28" s="26"/>
      <c r="G28" s="15"/>
      <c r="H28" s="15"/>
      <c r="I28" s="15"/>
    </row>
    <row r="29" spans="1:23" x14ac:dyDescent="0.25">
      <c r="A29" s="15"/>
      <c r="B29" s="15" t="s">
        <v>45</v>
      </c>
      <c r="C29" s="20" t="s">
        <v>46</v>
      </c>
      <c r="D29" s="22" t="s">
        <v>46</v>
      </c>
      <c r="E29" s="25" t="s">
        <v>46</v>
      </c>
      <c r="F29" s="26"/>
      <c r="G29" s="15"/>
      <c r="H29" s="15"/>
      <c r="I29" s="15"/>
    </row>
    <row r="30" spans="1:23" x14ac:dyDescent="0.25">
      <c r="A30" s="15"/>
      <c r="B30" s="15" t="s">
        <v>81</v>
      </c>
      <c r="C30" s="22">
        <v>0.52590000000000003</v>
      </c>
      <c r="D30" s="22">
        <v>0.54220000000000002</v>
      </c>
      <c r="E30" s="28">
        <f>AVERAGE(C30:D30)</f>
        <v>0.53405000000000002</v>
      </c>
      <c r="F30" s="26" t="s">
        <v>87</v>
      </c>
      <c r="G30" s="15"/>
      <c r="H30" s="15"/>
      <c r="I30" s="15"/>
    </row>
    <row r="31" spans="1:23" x14ac:dyDescent="0.25">
      <c r="A31" s="15"/>
      <c r="B31" s="15" t="s">
        <v>108</v>
      </c>
      <c r="C31" s="22" t="s">
        <v>94</v>
      </c>
      <c r="D31" s="22" t="s">
        <v>94</v>
      </c>
      <c r="E31" s="25" t="s">
        <v>94</v>
      </c>
      <c r="F31" s="26"/>
      <c r="G31" s="15"/>
      <c r="H31" s="15"/>
      <c r="I31" s="15"/>
    </row>
    <row r="32" spans="1:23" x14ac:dyDescent="0.25">
      <c r="A32" s="15"/>
      <c r="B32" s="15" t="s">
        <v>78</v>
      </c>
      <c r="C32" s="31">
        <v>8676</v>
      </c>
      <c r="D32" s="31">
        <v>9713</v>
      </c>
      <c r="E32" s="37">
        <f t="shared" ref="E32:E34" si="2">AVERAGE(C32:D32)</f>
        <v>9194.5</v>
      </c>
      <c r="F32" s="26" t="s">
        <v>87</v>
      </c>
      <c r="G32" s="15"/>
      <c r="H32" s="15"/>
      <c r="I32" s="15"/>
    </row>
    <row r="33" spans="1:9" x14ac:dyDescent="0.25">
      <c r="A33" s="15"/>
      <c r="B33" s="15" t="s">
        <v>79</v>
      </c>
      <c r="C33" s="31">
        <v>2924</v>
      </c>
      <c r="D33" s="31">
        <v>2950</v>
      </c>
      <c r="E33" s="37">
        <f t="shared" si="2"/>
        <v>2937</v>
      </c>
      <c r="F33" s="26" t="s">
        <v>87</v>
      </c>
      <c r="G33" s="15"/>
      <c r="H33" s="15"/>
      <c r="I33" s="15"/>
    </row>
    <row r="34" spans="1:9" x14ac:dyDescent="0.25">
      <c r="A34" s="15"/>
      <c r="B34" s="15" t="s">
        <v>80</v>
      </c>
      <c r="C34" s="31">
        <v>775</v>
      </c>
      <c r="D34" s="31">
        <v>723</v>
      </c>
      <c r="E34" s="37">
        <f t="shared" si="2"/>
        <v>749</v>
      </c>
      <c r="F34" s="26" t="s">
        <v>87</v>
      </c>
      <c r="G34" s="15"/>
      <c r="H34" s="15"/>
      <c r="I34" s="15"/>
    </row>
    <row r="35" spans="1:9" s="2" customFormat="1" x14ac:dyDescent="0.25">
      <c r="A35" s="16" t="s">
        <v>114</v>
      </c>
      <c r="B35" s="16"/>
      <c r="C35" s="46"/>
      <c r="D35" s="39"/>
      <c r="E35" s="25"/>
      <c r="F35" s="26"/>
      <c r="G35" s="16"/>
      <c r="H35" s="16"/>
      <c r="I35" s="16"/>
    </row>
    <row r="36" spans="1:9" x14ac:dyDescent="0.25">
      <c r="A36" s="15"/>
      <c r="B36" s="15" t="s">
        <v>34</v>
      </c>
      <c r="C36" s="20" t="s">
        <v>35</v>
      </c>
      <c r="D36" s="20" t="s">
        <v>35</v>
      </c>
      <c r="E36" s="129" t="s">
        <v>35</v>
      </c>
      <c r="F36" s="129"/>
      <c r="G36" s="15"/>
      <c r="H36" s="15"/>
      <c r="I36" s="15"/>
    </row>
    <row r="37" spans="1:9" x14ac:dyDescent="0.25">
      <c r="A37" s="15"/>
      <c r="B37" s="15" t="s">
        <v>36</v>
      </c>
      <c r="C37" s="20">
        <v>6411</v>
      </c>
      <c r="D37" s="20">
        <v>9437</v>
      </c>
      <c r="E37" s="25">
        <f>SUM(C37:D37)</f>
        <v>15848</v>
      </c>
      <c r="F37" s="26" t="s">
        <v>86</v>
      </c>
      <c r="G37" s="15"/>
      <c r="H37" s="15"/>
      <c r="I37" s="15"/>
    </row>
    <row r="38" spans="1:9" s="2" customFormat="1" x14ac:dyDescent="0.25">
      <c r="A38" s="16" t="s">
        <v>6</v>
      </c>
      <c r="B38" s="16"/>
      <c r="C38" s="46"/>
      <c r="D38" s="43"/>
      <c r="E38" s="25"/>
      <c r="F38" s="26"/>
      <c r="G38" s="16"/>
      <c r="H38" s="16"/>
      <c r="I38" s="16"/>
    </row>
    <row r="39" spans="1:9" x14ac:dyDescent="0.25">
      <c r="A39" s="15"/>
      <c r="B39" s="15" t="s">
        <v>20</v>
      </c>
      <c r="C39" s="38" t="s">
        <v>96</v>
      </c>
      <c r="D39" s="38" t="s">
        <v>96</v>
      </c>
      <c r="E39" s="25"/>
      <c r="F39" s="26"/>
      <c r="G39" s="15"/>
      <c r="H39" s="15"/>
      <c r="I39" s="15"/>
    </row>
    <row r="40" spans="1:9" x14ac:dyDescent="0.25">
      <c r="A40" s="15"/>
      <c r="B40" s="15" t="s">
        <v>13</v>
      </c>
      <c r="C40" s="20">
        <v>3340</v>
      </c>
      <c r="D40" s="20">
        <v>5338</v>
      </c>
      <c r="E40" s="25">
        <f>SUM(C40:D40)</f>
        <v>8678</v>
      </c>
      <c r="F40" s="26" t="s">
        <v>86</v>
      </c>
      <c r="G40" s="15"/>
      <c r="H40" s="15"/>
      <c r="I40" s="15"/>
    </row>
    <row r="41" spans="1:9" x14ac:dyDescent="0.25">
      <c r="A41" s="15"/>
      <c r="B41" s="15" t="s">
        <v>12</v>
      </c>
      <c r="C41" s="20">
        <v>2633</v>
      </c>
      <c r="D41" s="20">
        <v>3458</v>
      </c>
      <c r="E41" s="25">
        <f t="shared" ref="E41:E44" si="3">SUM(C41:D41)</f>
        <v>6091</v>
      </c>
      <c r="F41" s="26" t="s">
        <v>86</v>
      </c>
      <c r="G41" s="15"/>
      <c r="H41" s="15"/>
      <c r="I41" s="15"/>
    </row>
    <row r="42" spans="1:9" x14ac:dyDescent="0.25">
      <c r="A42" s="15"/>
      <c r="B42" s="15" t="s">
        <v>14</v>
      </c>
      <c r="C42" s="20">
        <v>97</v>
      </c>
      <c r="D42" s="20">
        <v>9</v>
      </c>
      <c r="E42" s="25">
        <f t="shared" si="3"/>
        <v>106</v>
      </c>
      <c r="F42" s="26" t="s">
        <v>86</v>
      </c>
      <c r="G42" s="15"/>
      <c r="H42" s="15"/>
      <c r="I42" s="15"/>
    </row>
    <row r="43" spans="1:9" x14ac:dyDescent="0.25">
      <c r="A43" s="15"/>
      <c r="B43" s="15" t="s">
        <v>15</v>
      </c>
      <c r="C43" s="20">
        <v>6305</v>
      </c>
      <c r="D43" s="20">
        <v>4581</v>
      </c>
      <c r="E43" s="25">
        <f t="shared" si="3"/>
        <v>10886</v>
      </c>
      <c r="F43" s="26" t="s">
        <v>86</v>
      </c>
      <c r="G43" s="15"/>
      <c r="H43" s="15"/>
      <c r="I43" s="15"/>
    </row>
    <row r="44" spans="1:9" x14ac:dyDescent="0.25">
      <c r="A44" s="15"/>
      <c r="B44" s="15" t="s">
        <v>116</v>
      </c>
      <c r="C44" s="20" t="s">
        <v>62</v>
      </c>
      <c r="D44" s="20" t="s">
        <v>62</v>
      </c>
      <c r="E44" s="25">
        <f t="shared" si="3"/>
        <v>0</v>
      </c>
      <c r="F44" s="26"/>
      <c r="G44" s="15"/>
      <c r="H44" s="15"/>
      <c r="I44" s="15"/>
    </row>
    <row r="45" spans="1:9" x14ac:dyDescent="0.25">
      <c r="A45" s="15"/>
      <c r="B45" s="15" t="s">
        <v>70</v>
      </c>
      <c r="C45" s="47"/>
      <c r="D45" s="36"/>
      <c r="E45" s="25"/>
      <c r="F45" s="26"/>
      <c r="G45" s="15"/>
      <c r="H45" s="15"/>
      <c r="I45" s="15"/>
    </row>
    <row r="46" spans="1:9" x14ac:dyDescent="0.25">
      <c r="A46" s="15"/>
      <c r="B46" s="15" t="s">
        <v>30</v>
      </c>
      <c r="C46" s="20" t="s">
        <v>1</v>
      </c>
      <c r="D46" s="20" t="s">
        <v>0</v>
      </c>
      <c r="E46" s="25"/>
      <c r="F46" s="26"/>
      <c r="G46" s="15"/>
      <c r="H46" s="15"/>
      <c r="I46" s="15"/>
    </row>
    <row r="47" spans="1:9" x14ac:dyDescent="0.25">
      <c r="A47" s="15"/>
      <c r="B47" s="15" t="s">
        <v>8</v>
      </c>
      <c r="C47" s="20" t="s">
        <v>65</v>
      </c>
      <c r="D47" s="20" t="s">
        <v>65</v>
      </c>
      <c r="E47" s="25"/>
      <c r="F47" s="26"/>
      <c r="G47" s="15"/>
      <c r="H47" s="15"/>
      <c r="I47" s="15"/>
    </row>
    <row r="48" spans="1:9" x14ac:dyDescent="0.25">
      <c r="A48" s="15"/>
      <c r="B48" s="15" t="s">
        <v>9</v>
      </c>
      <c r="C48" s="20" t="s">
        <v>101</v>
      </c>
      <c r="D48" s="20" t="s">
        <v>135</v>
      </c>
      <c r="E48" s="25"/>
      <c r="F48" s="26"/>
      <c r="G48" s="15"/>
      <c r="H48" s="15"/>
      <c r="I48" s="15"/>
    </row>
    <row r="49" spans="1:9" x14ac:dyDescent="0.25">
      <c r="A49" s="15"/>
      <c r="B49" s="15" t="s">
        <v>10</v>
      </c>
      <c r="C49" s="20" t="s">
        <v>139</v>
      </c>
      <c r="D49" s="20" t="s">
        <v>117</v>
      </c>
      <c r="E49" s="25"/>
      <c r="F49" s="26"/>
      <c r="G49" s="15"/>
      <c r="I49" s="15"/>
    </row>
    <row r="50" spans="1:9" x14ac:dyDescent="0.25">
      <c r="A50" s="15"/>
      <c r="B50" s="15" t="s">
        <v>11</v>
      </c>
      <c r="C50" s="20" t="s">
        <v>67</v>
      </c>
      <c r="D50" s="20" t="s">
        <v>42</v>
      </c>
      <c r="E50" s="25"/>
      <c r="F50" s="26"/>
      <c r="G50" s="15"/>
      <c r="H50" s="15"/>
      <c r="I50" s="15"/>
    </row>
    <row r="51" spans="1:9" x14ac:dyDescent="0.25">
      <c r="A51" s="15"/>
      <c r="B51" s="15" t="s">
        <v>69</v>
      </c>
      <c r="C51" s="47"/>
      <c r="D51" s="36"/>
      <c r="E51" s="25" t="s">
        <v>61</v>
      </c>
      <c r="F51" s="26"/>
      <c r="G51" s="15"/>
      <c r="H51" s="15"/>
      <c r="I51" s="15"/>
    </row>
    <row r="52" spans="1:9" x14ac:dyDescent="0.25">
      <c r="A52" s="15"/>
      <c r="B52" s="15" t="s">
        <v>30</v>
      </c>
      <c r="C52" s="20" t="s">
        <v>61</v>
      </c>
      <c r="D52" s="20" t="s">
        <v>61</v>
      </c>
      <c r="E52" s="25"/>
      <c r="F52" s="26"/>
      <c r="G52" s="15"/>
      <c r="H52" s="15"/>
      <c r="I52" s="15"/>
    </row>
    <row r="53" spans="1:9" x14ac:dyDescent="0.25">
      <c r="A53" s="15"/>
      <c r="B53" s="15" t="s">
        <v>8</v>
      </c>
      <c r="C53" s="20" t="s">
        <v>62</v>
      </c>
      <c r="D53" s="20" t="s">
        <v>62</v>
      </c>
      <c r="E53" s="25"/>
      <c r="F53" s="26"/>
      <c r="G53" s="15"/>
      <c r="H53" s="15"/>
      <c r="I53" s="15"/>
    </row>
    <row r="54" spans="1:9" x14ac:dyDescent="0.25">
      <c r="A54" s="15"/>
      <c r="B54" s="15" t="s">
        <v>9</v>
      </c>
      <c r="C54" s="20" t="s">
        <v>62</v>
      </c>
      <c r="D54" s="20" t="s">
        <v>62</v>
      </c>
      <c r="E54" s="25"/>
      <c r="F54" s="26"/>
      <c r="G54" s="15"/>
      <c r="H54" s="15"/>
      <c r="I54" s="15"/>
    </row>
    <row r="55" spans="1:9" x14ac:dyDescent="0.25">
      <c r="A55" s="15"/>
      <c r="B55" s="15"/>
      <c r="C55" s="38"/>
      <c r="D55" s="20"/>
      <c r="E55" s="23"/>
      <c r="F55" s="15"/>
      <c r="G55" s="15"/>
      <c r="H55" s="15"/>
      <c r="I55" s="15"/>
    </row>
    <row r="56" spans="1:9" x14ac:dyDescent="0.25">
      <c r="A56" s="15"/>
      <c r="B56" s="15"/>
      <c r="C56" s="23"/>
      <c r="D56" s="24"/>
      <c r="E56" s="23"/>
      <c r="F56" s="15"/>
      <c r="G56" s="15"/>
      <c r="H56" s="15"/>
      <c r="I56" s="15"/>
    </row>
  </sheetData>
  <mergeCells count="4">
    <mergeCell ref="A1:B1"/>
    <mergeCell ref="E1:F1"/>
    <mergeCell ref="E25:F25"/>
    <mergeCell ref="E36:F36"/>
  </mergeCells>
  <pageMargins left="0.7" right="0.7" top="0.75" bottom="0.75" header="0.3" footer="0.3"/>
  <pageSetup orientation="portrait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W56"/>
  <sheetViews>
    <sheetView workbookViewId="0">
      <pane ySplit="1" topLeftCell="A2" activePane="bottomLeft" state="frozen"/>
      <selection pane="bottomLeft" activeCell="D30" sqref="D30"/>
    </sheetView>
  </sheetViews>
  <sheetFormatPr defaultRowHeight="15" x14ac:dyDescent="0.25"/>
  <cols>
    <col min="1" max="1" width="5.28515625" customWidth="1"/>
    <col min="2" max="2" width="29.140625" customWidth="1"/>
    <col min="3" max="3" width="29" style="1" customWidth="1"/>
    <col min="4" max="4" width="23.42578125" style="12" customWidth="1"/>
    <col min="5" max="5" width="10.42578125" style="1" customWidth="1"/>
    <col min="6" max="6" width="7.42578125" customWidth="1"/>
  </cols>
  <sheetData>
    <row r="1" spans="1:23" x14ac:dyDescent="0.25">
      <c r="A1" s="123" t="s">
        <v>4</v>
      </c>
      <c r="B1" s="123"/>
      <c r="C1" s="13" t="s">
        <v>0</v>
      </c>
      <c r="D1" s="14" t="s">
        <v>1</v>
      </c>
      <c r="E1" s="124" t="s">
        <v>2</v>
      </c>
      <c r="F1" s="124"/>
      <c r="G1" s="15"/>
      <c r="H1" s="15"/>
      <c r="I1" s="15"/>
    </row>
    <row r="2" spans="1:23" s="2" customFormat="1" x14ac:dyDescent="0.25">
      <c r="A2" s="16" t="s">
        <v>3</v>
      </c>
      <c r="B2" s="16"/>
      <c r="C2" s="17"/>
      <c r="D2" s="18"/>
      <c r="E2" s="25"/>
      <c r="F2" s="26"/>
      <c r="G2" s="16"/>
      <c r="H2" s="16"/>
      <c r="I2" s="16"/>
    </row>
    <row r="3" spans="1:23" x14ac:dyDescent="0.25">
      <c r="A3" s="15"/>
      <c r="B3" s="15" t="s">
        <v>53</v>
      </c>
      <c r="C3" s="31">
        <v>20115</v>
      </c>
      <c r="D3" s="31">
        <v>9649</v>
      </c>
      <c r="E3" s="27">
        <f>SUM(C3:D3)</f>
        <v>29764</v>
      </c>
      <c r="F3" s="26" t="s">
        <v>86</v>
      </c>
      <c r="G3" s="15"/>
      <c r="H3" s="15"/>
      <c r="I3" s="15"/>
    </row>
    <row r="4" spans="1:23" x14ac:dyDescent="0.25">
      <c r="A4" s="15"/>
      <c r="B4" s="15" t="s">
        <v>22</v>
      </c>
      <c r="C4" s="31">
        <v>11037</v>
      </c>
      <c r="D4" s="31">
        <v>4782</v>
      </c>
      <c r="E4" s="27">
        <f>SUM(C4:D4)</f>
        <v>15819</v>
      </c>
      <c r="F4" s="26" t="s">
        <v>86</v>
      </c>
      <c r="G4" s="15"/>
      <c r="H4" s="15"/>
      <c r="I4" s="15"/>
    </row>
    <row r="5" spans="1:23" x14ac:dyDescent="0.25">
      <c r="A5" s="15"/>
      <c r="B5" s="15" t="s">
        <v>24</v>
      </c>
      <c r="C5" s="22">
        <v>0.54</v>
      </c>
      <c r="D5" s="22">
        <v>0.57299999999999995</v>
      </c>
      <c r="E5" s="28">
        <f t="shared" ref="E5:E6" si="0">AVERAGE(C5:D5)</f>
        <v>0.55649999999999999</v>
      </c>
      <c r="F5" s="26" t="s">
        <v>87</v>
      </c>
      <c r="G5" s="15"/>
      <c r="H5" s="15"/>
      <c r="I5" s="15"/>
    </row>
    <row r="6" spans="1:23" x14ac:dyDescent="0.25">
      <c r="A6" s="15"/>
      <c r="B6" s="15" t="s">
        <v>25</v>
      </c>
      <c r="C6" s="22">
        <v>0.46</v>
      </c>
      <c r="D6" s="22">
        <v>0.42699999999999999</v>
      </c>
      <c r="E6" s="28">
        <f t="shared" si="0"/>
        <v>0.44350000000000001</v>
      </c>
      <c r="F6" s="26" t="s">
        <v>87</v>
      </c>
      <c r="G6" s="44">
        <f>24625-24180</f>
        <v>445</v>
      </c>
      <c r="H6" s="15">
        <f>445/24625</f>
        <v>1.8071065989847715E-2</v>
      </c>
      <c r="I6" s="15"/>
    </row>
    <row r="7" spans="1:23" x14ac:dyDescent="0.25">
      <c r="A7" s="15"/>
      <c r="B7" s="15" t="s">
        <v>23</v>
      </c>
      <c r="C7" s="31">
        <v>149654</v>
      </c>
      <c r="D7" s="31">
        <v>19498</v>
      </c>
      <c r="E7" s="27">
        <f>SUM(C7:D7)</f>
        <v>169152</v>
      </c>
      <c r="F7" s="26" t="s">
        <v>86</v>
      </c>
      <c r="G7" s="15"/>
      <c r="H7" s="15"/>
      <c r="I7" s="15"/>
    </row>
    <row r="8" spans="1:23" x14ac:dyDescent="0.25">
      <c r="A8" s="15"/>
      <c r="B8" s="15" t="s">
        <v>40</v>
      </c>
      <c r="C8" s="20" t="s">
        <v>37</v>
      </c>
      <c r="D8" s="20" t="s">
        <v>37</v>
      </c>
      <c r="E8" s="25" t="s">
        <v>37</v>
      </c>
      <c r="F8" s="26"/>
      <c r="G8" s="15"/>
      <c r="H8" s="15"/>
      <c r="I8" s="15"/>
    </row>
    <row r="9" spans="1:23" x14ac:dyDescent="0.25">
      <c r="A9" s="15"/>
      <c r="B9" s="15" t="s">
        <v>8</v>
      </c>
      <c r="C9" s="20" t="s">
        <v>38</v>
      </c>
      <c r="D9" s="20" t="s">
        <v>38</v>
      </c>
      <c r="E9" s="25"/>
      <c r="F9" s="26"/>
      <c r="G9" s="15"/>
      <c r="H9" s="15"/>
      <c r="I9" s="15"/>
      <c r="W9" t="s">
        <v>102</v>
      </c>
    </row>
    <row r="10" spans="1:23" x14ac:dyDescent="0.25">
      <c r="A10" s="15"/>
      <c r="B10" s="15" t="s">
        <v>9</v>
      </c>
      <c r="C10" s="20" t="s">
        <v>55</v>
      </c>
      <c r="D10" s="20" t="s">
        <v>124</v>
      </c>
      <c r="E10" s="25"/>
      <c r="F10" s="26"/>
      <c r="G10" s="15"/>
    </row>
    <row r="11" spans="1:23" x14ac:dyDescent="0.25">
      <c r="A11" s="15"/>
      <c r="B11" s="15" t="s">
        <v>41</v>
      </c>
      <c r="C11" s="20" t="s">
        <v>56</v>
      </c>
      <c r="D11" s="20" t="s">
        <v>56</v>
      </c>
      <c r="E11" s="25" t="s">
        <v>56</v>
      </c>
      <c r="F11" s="26"/>
      <c r="G11" s="15"/>
      <c r="H11">
        <f>29764/24180</f>
        <v>1.2309346567411084</v>
      </c>
    </row>
    <row r="12" spans="1:23" x14ac:dyDescent="0.25">
      <c r="A12" s="15"/>
      <c r="B12" s="15" t="s">
        <v>8</v>
      </c>
      <c r="C12" s="20" t="s">
        <v>60</v>
      </c>
      <c r="D12" s="20" t="s">
        <v>57</v>
      </c>
      <c r="E12" s="25"/>
      <c r="F12" s="26"/>
      <c r="G12" s="15"/>
    </row>
    <row r="13" spans="1:23" x14ac:dyDescent="0.25">
      <c r="A13" s="15"/>
      <c r="B13" s="15" t="s">
        <v>9</v>
      </c>
      <c r="C13" s="20" t="s">
        <v>110</v>
      </c>
      <c r="D13" s="20" t="s">
        <v>58</v>
      </c>
      <c r="E13" s="25"/>
      <c r="F13" s="26"/>
      <c r="G13" s="15"/>
      <c r="H13" s="41"/>
      <c r="I13" s="41"/>
    </row>
    <row r="14" spans="1:23" x14ac:dyDescent="0.25">
      <c r="A14" s="15"/>
      <c r="B14" s="15" t="s">
        <v>10</v>
      </c>
      <c r="C14" s="20" t="s">
        <v>118</v>
      </c>
      <c r="D14" s="20" t="s">
        <v>91</v>
      </c>
      <c r="E14" s="25"/>
      <c r="F14" s="26"/>
      <c r="G14" s="15"/>
      <c r="H14" s="42"/>
      <c r="I14" s="42"/>
    </row>
    <row r="15" spans="1:23" x14ac:dyDescent="0.25">
      <c r="A15" s="15"/>
      <c r="B15" s="15" t="s">
        <v>11</v>
      </c>
      <c r="C15" s="20" t="s">
        <v>91</v>
      </c>
      <c r="D15" s="20" t="s">
        <v>125</v>
      </c>
      <c r="E15" s="25"/>
      <c r="F15" s="26"/>
      <c r="G15" s="15"/>
      <c r="H15" s="42"/>
      <c r="I15" s="42"/>
    </row>
    <row r="16" spans="1:23" s="2" customFormat="1" x14ac:dyDescent="0.25">
      <c r="A16" s="16" t="s">
        <v>106</v>
      </c>
      <c r="B16" s="16"/>
      <c r="C16" s="39"/>
      <c r="D16" s="39"/>
      <c r="E16" s="25"/>
      <c r="F16" s="26"/>
      <c r="G16" s="16"/>
      <c r="H16" s="16"/>
      <c r="I16" s="16"/>
    </row>
    <row r="17" spans="1:23" x14ac:dyDescent="0.25">
      <c r="A17" s="15"/>
      <c r="B17" s="15" t="s">
        <v>7</v>
      </c>
      <c r="C17" s="20" t="s">
        <v>100</v>
      </c>
      <c r="D17" s="20" t="s">
        <v>95</v>
      </c>
      <c r="E17" s="25"/>
      <c r="F17" s="26"/>
      <c r="G17" s="15"/>
      <c r="H17" s="15"/>
      <c r="I17" s="15"/>
    </row>
    <row r="18" spans="1:23" x14ac:dyDescent="0.25">
      <c r="A18" s="15"/>
      <c r="B18" s="15" t="s">
        <v>8</v>
      </c>
      <c r="C18" s="20" t="s">
        <v>95</v>
      </c>
      <c r="D18" s="20" t="s">
        <v>48</v>
      </c>
      <c r="E18" s="25"/>
      <c r="F18" s="26"/>
      <c r="G18" s="15"/>
      <c r="H18" s="15"/>
      <c r="I18" s="15"/>
    </row>
    <row r="19" spans="1:23" x14ac:dyDescent="0.25">
      <c r="A19" s="15"/>
      <c r="B19" s="15" t="s">
        <v>9</v>
      </c>
      <c r="C19" s="20" t="s">
        <v>107</v>
      </c>
      <c r="D19" s="20" t="s">
        <v>49</v>
      </c>
      <c r="E19" s="25"/>
      <c r="F19" s="26"/>
      <c r="G19" s="15"/>
      <c r="H19" s="15"/>
      <c r="I19" s="15"/>
    </row>
    <row r="20" spans="1:23" x14ac:dyDescent="0.25">
      <c r="A20" s="15"/>
      <c r="B20" s="15" t="s">
        <v>10</v>
      </c>
      <c r="C20" s="20" t="s">
        <v>107</v>
      </c>
      <c r="D20" s="20" t="s">
        <v>50</v>
      </c>
      <c r="E20" s="25"/>
      <c r="F20" s="26"/>
      <c r="G20" s="15"/>
      <c r="H20" s="15"/>
      <c r="I20" s="15"/>
    </row>
    <row r="21" spans="1:23" x14ac:dyDescent="0.25">
      <c r="A21" s="15"/>
      <c r="B21" s="15" t="s">
        <v>11</v>
      </c>
      <c r="C21" s="20" t="s">
        <v>48</v>
      </c>
      <c r="D21" s="20" t="s">
        <v>93</v>
      </c>
      <c r="E21" s="25"/>
      <c r="F21" s="26"/>
      <c r="G21" s="15"/>
      <c r="H21" s="15"/>
      <c r="I21" s="15"/>
    </row>
    <row r="22" spans="1:23" x14ac:dyDescent="0.25">
      <c r="A22" s="15"/>
      <c r="B22" s="15" t="s">
        <v>16</v>
      </c>
      <c r="C22" s="22">
        <v>0.4234</v>
      </c>
      <c r="D22" s="22">
        <v>0.59440000000000004</v>
      </c>
      <c r="E22" s="28">
        <f t="shared" ref="E22" si="1">AVERAGE(C22:D22)</f>
        <v>0.50890000000000002</v>
      </c>
      <c r="F22" s="26" t="s">
        <v>87</v>
      </c>
      <c r="G22" s="15"/>
      <c r="H22" s="15"/>
      <c r="I22" s="15"/>
    </row>
    <row r="23" spans="1:23" x14ac:dyDescent="0.25">
      <c r="A23" s="15"/>
      <c r="B23" s="15" t="s">
        <v>17</v>
      </c>
      <c r="C23" s="20">
        <v>7.44</v>
      </c>
      <c r="D23" s="20">
        <v>2.02</v>
      </c>
      <c r="E23" s="29">
        <f>AVERAGE(C23:D23)</f>
        <v>4.7300000000000004</v>
      </c>
      <c r="F23" s="26" t="s">
        <v>87</v>
      </c>
      <c r="G23" s="15"/>
      <c r="H23" s="15"/>
      <c r="I23" s="15"/>
    </row>
    <row r="24" spans="1:23" x14ac:dyDescent="0.25">
      <c r="A24" s="15"/>
      <c r="B24" s="15" t="s">
        <v>18</v>
      </c>
      <c r="C24" s="20" t="s">
        <v>119</v>
      </c>
      <c r="D24" s="32" t="s">
        <v>105</v>
      </c>
      <c r="E24" s="40" t="s">
        <v>131</v>
      </c>
      <c r="F24" s="30" t="s">
        <v>87</v>
      </c>
      <c r="G24" s="15"/>
      <c r="H24" s="15"/>
      <c r="I24" s="15"/>
    </row>
    <row r="25" spans="1:23" x14ac:dyDescent="0.25">
      <c r="A25" s="15"/>
      <c r="B25" s="15" t="s">
        <v>27</v>
      </c>
      <c r="C25" s="20" t="s">
        <v>52</v>
      </c>
      <c r="D25" s="20" t="s">
        <v>52</v>
      </c>
      <c r="E25" s="130" t="s">
        <v>52</v>
      </c>
      <c r="F25" s="130"/>
      <c r="G25" s="15"/>
      <c r="H25" s="15"/>
      <c r="I25" s="15"/>
      <c r="W25" t="s">
        <v>115</v>
      </c>
    </row>
    <row r="26" spans="1:23" x14ac:dyDescent="0.25">
      <c r="A26" s="15"/>
      <c r="B26" s="15" t="s">
        <v>28</v>
      </c>
      <c r="C26" s="20" t="s">
        <v>29</v>
      </c>
      <c r="D26" s="20" t="s">
        <v>29</v>
      </c>
      <c r="E26" s="30"/>
      <c r="F26" s="30"/>
      <c r="G26" s="15"/>
      <c r="H26" s="15"/>
      <c r="I26" s="15"/>
    </row>
    <row r="27" spans="1:23" x14ac:dyDescent="0.25">
      <c r="A27" s="15"/>
      <c r="B27" s="15" t="s">
        <v>98</v>
      </c>
      <c r="C27" s="31">
        <v>6976</v>
      </c>
      <c r="D27" s="31">
        <v>3382</v>
      </c>
      <c r="E27" s="27">
        <f>SUM(C27:D27)</f>
        <v>10358</v>
      </c>
      <c r="F27" s="26"/>
      <c r="G27" s="15"/>
      <c r="H27" s="15"/>
      <c r="I27" s="15"/>
    </row>
    <row r="28" spans="1:23" x14ac:dyDescent="0.25">
      <c r="A28" s="15"/>
      <c r="B28" s="15" t="s">
        <v>99</v>
      </c>
      <c r="C28" s="31">
        <v>5645</v>
      </c>
      <c r="D28" s="31">
        <v>2647</v>
      </c>
      <c r="E28" s="37"/>
      <c r="F28" s="26"/>
      <c r="G28" s="15"/>
      <c r="H28" s="15"/>
      <c r="I28" s="15"/>
    </row>
    <row r="29" spans="1:23" x14ac:dyDescent="0.25">
      <c r="A29" s="15"/>
      <c r="B29" s="15" t="s">
        <v>45</v>
      </c>
      <c r="C29" s="20" t="s">
        <v>46</v>
      </c>
      <c r="D29" s="22" t="s">
        <v>46</v>
      </c>
      <c r="E29" s="25" t="s">
        <v>46</v>
      </c>
      <c r="F29" s="26"/>
      <c r="G29" s="15"/>
      <c r="H29" s="15"/>
      <c r="I29" s="15"/>
    </row>
    <row r="30" spans="1:23" x14ac:dyDescent="0.25">
      <c r="A30" s="15"/>
      <c r="B30" s="15" t="s">
        <v>81</v>
      </c>
      <c r="C30" s="22">
        <v>0.53110000000000002</v>
      </c>
      <c r="D30" s="22">
        <v>0.56669999999999998</v>
      </c>
      <c r="E30" s="28">
        <f>AVERAGE(C30:D30)</f>
        <v>0.54889999999999994</v>
      </c>
      <c r="F30" s="26" t="s">
        <v>87</v>
      </c>
      <c r="G30" s="15"/>
      <c r="H30" s="15"/>
      <c r="I30" s="15"/>
    </row>
    <row r="31" spans="1:23" x14ac:dyDescent="0.25">
      <c r="A31" s="15"/>
      <c r="B31" s="15" t="s">
        <v>108</v>
      </c>
      <c r="C31" s="22" t="s">
        <v>94</v>
      </c>
      <c r="D31" s="22" t="s">
        <v>94</v>
      </c>
      <c r="E31" s="25" t="s">
        <v>94</v>
      </c>
      <c r="F31" s="26"/>
      <c r="G31" s="15"/>
      <c r="H31" s="15"/>
      <c r="I31" s="15"/>
    </row>
    <row r="32" spans="1:23" x14ac:dyDescent="0.25">
      <c r="A32" s="15"/>
      <c r="B32" s="15" t="s">
        <v>78</v>
      </c>
      <c r="C32" s="31">
        <v>14178</v>
      </c>
      <c r="D32" s="31">
        <v>7205</v>
      </c>
      <c r="E32" s="37">
        <f t="shared" ref="E32:E34" si="2">AVERAGE(C32:D32)</f>
        <v>10691.5</v>
      </c>
      <c r="F32" s="26" t="s">
        <v>87</v>
      </c>
      <c r="G32" s="15"/>
      <c r="H32" s="15"/>
      <c r="I32" s="15"/>
    </row>
    <row r="33" spans="1:9" x14ac:dyDescent="0.25">
      <c r="A33" s="15"/>
      <c r="B33" s="15" t="s">
        <v>79</v>
      </c>
      <c r="C33" s="31">
        <v>4505</v>
      </c>
      <c r="D33" s="31">
        <v>1709</v>
      </c>
      <c r="E33" s="37">
        <f t="shared" si="2"/>
        <v>3107</v>
      </c>
      <c r="F33" s="26" t="s">
        <v>87</v>
      </c>
      <c r="G33" s="15"/>
      <c r="H33" s="15"/>
      <c r="I33" s="15"/>
    </row>
    <row r="34" spans="1:9" x14ac:dyDescent="0.25">
      <c r="A34" s="15"/>
      <c r="B34" s="15" t="s">
        <v>80</v>
      </c>
      <c r="C34" s="31">
        <v>1432</v>
      </c>
      <c r="D34" s="31">
        <v>735</v>
      </c>
      <c r="E34" s="37">
        <f t="shared" si="2"/>
        <v>1083.5</v>
      </c>
      <c r="F34" s="26" t="s">
        <v>87</v>
      </c>
      <c r="G34" s="15"/>
      <c r="H34" s="15"/>
      <c r="I34" s="15"/>
    </row>
    <row r="35" spans="1:9" s="2" customFormat="1" x14ac:dyDescent="0.25">
      <c r="A35" s="16" t="s">
        <v>114</v>
      </c>
      <c r="B35" s="16"/>
      <c r="C35" s="39"/>
      <c r="D35" s="39"/>
      <c r="E35" s="25"/>
      <c r="F35" s="26"/>
      <c r="G35" s="16"/>
      <c r="H35" s="16"/>
      <c r="I35" s="16"/>
    </row>
    <row r="36" spans="1:9" x14ac:dyDescent="0.25">
      <c r="A36" s="15"/>
      <c r="B36" s="15" t="s">
        <v>34</v>
      </c>
      <c r="C36" s="20" t="s">
        <v>35</v>
      </c>
      <c r="D36" s="20" t="s">
        <v>35</v>
      </c>
      <c r="E36" s="129" t="s">
        <v>35</v>
      </c>
      <c r="F36" s="129"/>
      <c r="G36" s="15"/>
      <c r="H36" s="15"/>
      <c r="I36" s="15"/>
    </row>
    <row r="37" spans="1:9" x14ac:dyDescent="0.25">
      <c r="A37" s="15"/>
      <c r="B37" s="15" t="s">
        <v>36</v>
      </c>
      <c r="C37" s="20">
        <v>9157</v>
      </c>
      <c r="D37" s="20">
        <v>6357</v>
      </c>
      <c r="E37" s="25">
        <f>SUM(C37:D37)</f>
        <v>15514</v>
      </c>
      <c r="F37" s="26" t="s">
        <v>86</v>
      </c>
      <c r="G37" s="15"/>
      <c r="H37" s="15"/>
      <c r="I37" s="15"/>
    </row>
    <row r="38" spans="1:9" s="2" customFormat="1" x14ac:dyDescent="0.25">
      <c r="A38" s="16" t="s">
        <v>6</v>
      </c>
      <c r="B38" s="16"/>
      <c r="C38" s="39"/>
      <c r="D38" s="43"/>
      <c r="E38" s="25"/>
      <c r="F38" s="26"/>
      <c r="G38" s="16"/>
      <c r="H38" s="16"/>
      <c r="I38" s="16"/>
    </row>
    <row r="39" spans="1:9" x14ac:dyDescent="0.25">
      <c r="A39" s="15"/>
      <c r="B39" s="15" t="s">
        <v>20</v>
      </c>
      <c r="C39" s="38" t="s">
        <v>96</v>
      </c>
      <c r="D39" s="38" t="s">
        <v>96</v>
      </c>
      <c r="E39" s="25"/>
      <c r="F39" s="26"/>
      <c r="G39" s="15"/>
      <c r="H39" s="15"/>
      <c r="I39" s="15"/>
    </row>
    <row r="40" spans="1:9" x14ac:dyDescent="0.25">
      <c r="A40" s="15"/>
      <c r="B40" s="15" t="s">
        <v>13</v>
      </c>
      <c r="C40" s="20" t="s">
        <v>123</v>
      </c>
      <c r="D40" s="45" t="s">
        <v>126</v>
      </c>
      <c r="E40" s="25">
        <f>SUM(C40:D40)</f>
        <v>0</v>
      </c>
      <c r="F40" s="26" t="s">
        <v>86</v>
      </c>
      <c r="G40" s="15"/>
      <c r="H40" s="15"/>
      <c r="I40" s="15"/>
    </row>
    <row r="41" spans="1:9" x14ac:dyDescent="0.25">
      <c r="A41" s="15"/>
      <c r="B41" s="15" t="s">
        <v>12</v>
      </c>
      <c r="C41" s="20" t="s">
        <v>122</v>
      </c>
      <c r="D41" s="20" t="s">
        <v>127</v>
      </c>
      <c r="E41" s="25">
        <f t="shared" ref="E41:E44" si="3">SUM(C41:D41)</f>
        <v>0</v>
      </c>
      <c r="F41" s="26" t="s">
        <v>86</v>
      </c>
      <c r="G41" s="15"/>
      <c r="H41" s="15"/>
      <c r="I41" s="15"/>
    </row>
    <row r="42" spans="1:9" x14ac:dyDescent="0.25">
      <c r="A42" s="15"/>
      <c r="B42" s="15" t="s">
        <v>14</v>
      </c>
      <c r="C42" s="20" t="s">
        <v>121</v>
      </c>
      <c r="D42" s="20" t="s">
        <v>128</v>
      </c>
      <c r="E42" s="25">
        <f t="shared" si="3"/>
        <v>0</v>
      </c>
      <c r="F42" s="26" t="s">
        <v>86</v>
      </c>
      <c r="G42" s="15"/>
      <c r="H42" s="15"/>
      <c r="I42" s="15"/>
    </row>
    <row r="43" spans="1:9" x14ac:dyDescent="0.25">
      <c r="A43" s="15"/>
      <c r="B43" s="15" t="s">
        <v>15</v>
      </c>
      <c r="C43" s="45" t="s">
        <v>120</v>
      </c>
      <c r="D43" s="20" t="s">
        <v>129</v>
      </c>
      <c r="E43" s="25">
        <f t="shared" si="3"/>
        <v>0</v>
      </c>
      <c r="F43" s="26" t="s">
        <v>86</v>
      </c>
      <c r="G43" s="15"/>
      <c r="H43" s="15"/>
      <c r="I43" s="15"/>
    </row>
    <row r="44" spans="1:9" x14ac:dyDescent="0.25">
      <c r="A44" s="15"/>
      <c r="B44" s="15" t="s">
        <v>116</v>
      </c>
      <c r="C44" s="20" t="s">
        <v>62</v>
      </c>
      <c r="D44" s="20">
        <v>5</v>
      </c>
      <c r="E44" s="25">
        <f t="shared" si="3"/>
        <v>5</v>
      </c>
      <c r="F44" s="26"/>
      <c r="G44" s="15"/>
      <c r="H44" s="15"/>
      <c r="I44" s="15"/>
    </row>
    <row r="45" spans="1:9" x14ac:dyDescent="0.25">
      <c r="A45" s="15"/>
      <c r="B45" s="15" t="s">
        <v>70</v>
      </c>
      <c r="C45" s="36"/>
      <c r="D45" s="36"/>
      <c r="E45" s="25"/>
      <c r="F45" s="26"/>
      <c r="G45" s="15"/>
      <c r="H45" s="15"/>
      <c r="I45" s="15"/>
    </row>
    <row r="46" spans="1:9" x14ac:dyDescent="0.25">
      <c r="A46" s="15"/>
      <c r="B46" s="15" t="s">
        <v>30</v>
      </c>
      <c r="C46" s="20" t="s">
        <v>65</v>
      </c>
      <c r="D46" s="20" t="s">
        <v>0</v>
      </c>
      <c r="E46" s="25"/>
      <c r="F46" s="26"/>
      <c r="G46" s="15"/>
      <c r="H46" s="15"/>
      <c r="I46" s="15"/>
    </row>
    <row r="47" spans="1:9" x14ac:dyDescent="0.25">
      <c r="A47" s="15"/>
      <c r="B47" s="15" t="s">
        <v>8</v>
      </c>
      <c r="C47" s="20" t="s">
        <v>1</v>
      </c>
      <c r="D47" s="20" t="s">
        <v>65</v>
      </c>
      <c r="E47" s="25"/>
      <c r="F47" s="26"/>
      <c r="G47" s="15"/>
      <c r="H47" s="15"/>
      <c r="I47" s="15"/>
    </row>
    <row r="48" spans="1:9" x14ac:dyDescent="0.25">
      <c r="A48" s="15"/>
      <c r="B48" s="15" t="s">
        <v>9</v>
      </c>
      <c r="C48" s="20" t="s">
        <v>68</v>
      </c>
      <c r="D48" s="20" t="s">
        <v>42</v>
      </c>
      <c r="E48" s="25"/>
      <c r="F48" s="26"/>
      <c r="G48" s="15"/>
      <c r="H48" s="15"/>
      <c r="I48" s="15"/>
    </row>
    <row r="49" spans="1:9" x14ac:dyDescent="0.25">
      <c r="A49" s="15"/>
      <c r="B49" s="15" t="s">
        <v>10</v>
      </c>
      <c r="C49" s="20" t="s">
        <v>101</v>
      </c>
      <c r="D49" s="20" t="s">
        <v>67</v>
      </c>
      <c r="E49" s="25"/>
      <c r="F49" s="26"/>
      <c r="G49" s="15"/>
      <c r="I49" s="15"/>
    </row>
    <row r="50" spans="1:9" x14ac:dyDescent="0.25">
      <c r="A50" s="15"/>
      <c r="B50" s="15" t="s">
        <v>11</v>
      </c>
      <c r="C50" s="20" t="s">
        <v>103</v>
      </c>
      <c r="D50" s="20" t="s">
        <v>117</v>
      </c>
      <c r="E50" s="25"/>
      <c r="F50" s="26"/>
      <c r="G50" s="15"/>
      <c r="H50" s="15"/>
      <c r="I50" s="15"/>
    </row>
    <row r="51" spans="1:9" x14ac:dyDescent="0.25">
      <c r="A51" s="15"/>
      <c r="B51" s="15" t="s">
        <v>69</v>
      </c>
      <c r="C51" s="36"/>
      <c r="D51" s="36"/>
      <c r="E51" s="25" t="s">
        <v>61</v>
      </c>
      <c r="F51" s="26"/>
      <c r="G51" s="15"/>
      <c r="H51" s="15"/>
      <c r="I51" s="15"/>
    </row>
    <row r="52" spans="1:9" x14ac:dyDescent="0.25">
      <c r="A52" s="15"/>
      <c r="B52" s="15" t="s">
        <v>30</v>
      </c>
      <c r="C52" s="20" t="s">
        <v>61</v>
      </c>
      <c r="D52" s="20" t="s">
        <v>61</v>
      </c>
      <c r="E52" s="25"/>
      <c r="F52" s="26"/>
      <c r="G52" s="15"/>
      <c r="H52" s="15"/>
      <c r="I52" s="15"/>
    </row>
    <row r="53" spans="1:9" x14ac:dyDescent="0.25">
      <c r="A53" s="15"/>
      <c r="B53" s="15" t="s">
        <v>8</v>
      </c>
      <c r="C53" s="20" t="s">
        <v>62</v>
      </c>
      <c r="D53" s="20" t="s">
        <v>130</v>
      </c>
      <c r="E53" s="25"/>
      <c r="F53" s="26"/>
      <c r="G53" s="15"/>
      <c r="H53" s="15"/>
      <c r="I53" s="15"/>
    </row>
    <row r="54" spans="1:9" x14ac:dyDescent="0.25">
      <c r="A54" s="15"/>
      <c r="B54" s="15" t="s">
        <v>9</v>
      </c>
      <c r="C54" s="20" t="s">
        <v>62</v>
      </c>
      <c r="D54" s="20" t="s">
        <v>62</v>
      </c>
      <c r="E54" s="25"/>
      <c r="F54" s="26"/>
      <c r="G54" s="15"/>
      <c r="H54" s="15"/>
      <c r="I54" s="15"/>
    </row>
    <row r="55" spans="1:9" x14ac:dyDescent="0.25">
      <c r="A55" s="15"/>
      <c r="B55" s="15"/>
      <c r="C55" s="38"/>
      <c r="D55" s="20"/>
      <c r="E55" s="23"/>
      <c r="F55" s="15"/>
      <c r="G55" s="15"/>
      <c r="H55" s="15"/>
      <c r="I55" s="15"/>
    </row>
    <row r="56" spans="1:9" x14ac:dyDescent="0.25">
      <c r="A56" s="15"/>
      <c r="B56" s="15"/>
      <c r="C56" s="23"/>
      <c r="D56" s="24"/>
      <c r="E56" s="23"/>
      <c r="F56" s="15"/>
      <c r="G56" s="15"/>
      <c r="H56" s="15"/>
      <c r="I56" s="15"/>
    </row>
  </sheetData>
  <mergeCells count="4">
    <mergeCell ref="A1:B1"/>
    <mergeCell ref="E1:F1"/>
    <mergeCell ref="E25:F25"/>
    <mergeCell ref="E36:F36"/>
  </mergeCells>
  <pageMargins left="0.7" right="0.7" top="0.75" bottom="0.75" header="0.3" footer="0.3"/>
  <pageSetup orientation="portrait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W55"/>
  <sheetViews>
    <sheetView workbookViewId="0">
      <pane ySplit="1" topLeftCell="A2" activePane="bottomLeft" state="frozen"/>
      <selection pane="bottomLeft" activeCell="C32" sqref="C32"/>
    </sheetView>
  </sheetViews>
  <sheetFormatPr defaultRowHeight="15" x14ac:dyDescent="0.25"/>
  <cols>
    <col min="1" max="1" width="5.28515625" customWidth="1"/>
    <col min="2" max="2" width="29.140625" customWidth="1"/>
    <col min="3" max="3" width="29" style="1" customWidth="1"/>
    <col min="4" max="4" width="23.42578125" style="12" customWidth="1"/>
    <col min="5" max="5" width="10.42578125" style="1" customWidth="1"/>
    <col min="6" max="6" width="7.42578125" customWidth="1"/>
  </cols>
  <sheetData>
    <row r="1" spans="1:23" x14ac:dyDescent="0.25">
      <c r="A1" s="123" t="s">
        <v>4</v>
      </c>
      <c r="B1" s="123"/>
      <c r="C1" s="13" t="s">
        <v>0</v>
      </c>
      <c r="D1" s="14" t="s">
        <v>1</v>
      </c>
      <c r="E1" s="124" t="s">
        <v>2</v>
      </c>
      <c r="F1" s="124"/>
      <c r="G1" s="15"/>
      <c r="H1" s="15"/>
      <c r="I1" s="15"/>
    </row>
    <row r="2" spans="1:23" s="2" customFormat="1" x14ac:dyDescent="0.25">
      <c r="A2" s="16" t="s">
        <v>3</v>
      </c>
      <c r="B2" s="16"/>
      <c r="C2" s="17"/>
      <c r="D2" s="18"/>
      <c r="E2" s="25"/>
      <c r="F2" s="26"/>
      <c r="G2" s="16"/>
      <c r="H2" s="16"/>
      <c r="I2" s="16"/>
    </row>
    <row r="3" spans="1:23" x14ac:dyDescent="0.25">
      <c r="A3" s="15"/>
      <c r="B3" s="15" t="s">
        <v>53</v>
      </c>
      <c r="C3" s="19">
        <v>18428</v>
      </c>
      <c r="D3" s="31">
        <v>6197</v>
      </c>
      <c r="E3" s="27">
        <f>SUM(C3:D3)</f>
        <v>24625</v>
      </c>
      <c r="F3" s="26" t="s">
        <v>86</v>
      </c>
      <c r="G3" s="15"/>
      <c r="H3" s="15"/>
      <c r="I3" s="15"/>
    </row>
    <row r="4" spans="1:23" x14ac:dyDescent="0.25">
      <c r="A4" s="15"/>
      <c r="B4" s="15" t="s">
        <v>22</v>
      </c>
      <c r="C4" s="19">
        <v>10196</v>
      </c>
      <c r="D4" s="31">
        <v>3407</v>
      </c>
      <c r="E4" s="27">
        <f>SUM(C4:D4)</f>
        <v>13603</v>
      </c>
      <c r="F4" s="26" t="s">
        <v>86</v>
      </c>
      <c r="G4" s="15"/>
      <c r="H4" s="15"/>
      <c r="I4" s="15"/>
    </row>
    <row r="5" spans="1:23" x14ac:dyDescent="0.25">
      <c r="A5" s="15"/>
      <c r="B5" s="15" t="s">
        <v>24</v>
      </c>
      <c r="C5" s="21">
        <v>0.55000000000000004</v>
      </c>
      <c r="D5" s="22">
        <v>0.53700000000000003</v>
      </c>
      <c r="E5" s="28">
        <f t="shared" ref="E5:E6" si="0">AVERAGE(C5:D5)</f>
        <v>0.54350000000000009</v>
      </c>
      <c r="F5" s="26" t="s">
        <v>87</v>
      </c>
      <c r="G5" s="15"/>
      <c r="H5" s="15"/>
      <c r="I5" s="15"/>
    </row>
    <row r="6" spans="1:23" x14ac:dyDescent="0.25">
      <c r="A6" s="15"/>
      <c r="B6" s="15" t="s">
        <v>25</v>
      </c>
      <c r="C6" s="21">
        <v>0.45</v>
      </c>
      <c r="D6" s="22">
        <v>0.46300000000000002</v>
      </c>
      <c r="E6" s="28">
        <f t="shared" si="0"/>
        <v>0.45650000000000002</v>
      </c>
      <c r="F6" s="26" t="s">
        <v>87</v>
      </c>
      <c r="G6" s="15"/>
      <c r="H6" s="15"/>
      <c r="I6" s="15"/>
    </row>
    <row r="7" spans="1:23" x14ac:dyDescent="0.25">
      <c r="A7" s="15"/>
      <c r="B7" s="15" t="s">
        <v>23</v>
      </c>
      <c r="C7" s="19">
        <v>128883</v>
      </c>
      <c r="D7" s="31">
        <v>12983</v>
      </c>
      <c r="E7" s="27">
        <f>SUM(C7:D7)</f>
        <v>141866</v>
      </c>
      <c r="F7" s="26" t="s">
        <v>86</v>
      </c>
      <c r="G7" s="15"/>
      <c r="H7" s="15"/>
      <c r="I7" s="15"/>
    </row>
    <row r="8" spans="1:23" x14ac:dyDescent="0.25">
      <c r="A8" s="15"/>
      <c r="B8" s="15" t="s">
        <v>40</v>
      </c>
      <c r="C8" s="23" t="s">
        <v>37</v>
      </c>
      <c r="D8" s="20" t="s">
        <v>37</v>
      </c>
      <c r="E8" s="25" t="s">
        <v>37</v>
      </c>
      <c r="F8" s="26"/>
      <c r="G8" s="15"/>
      <c r="H8" s="15"/>
      <c r="I8" s="15"/>
    </row>
    <row r="9" spans="1:23" x14ac:dyDescent="0.25">
      <c r="A9" s="15"/>
      <c r="B9" s="15" t="s">
        <v>8</v>
      </c>
      <c r="C9" s="23" t="s">
        <v>38</v>
      </c>
      <c r="D9" s="20" t="s">
        <v>39</v>
      </c>
      <c r="E9" s="25"/>
      <c r="F9" s="26"/>
      <c r="G9" s="15"/>
      <c r="H9" s="15"/>
      <c r="I9" s="15"/>
      <c r="W9" t="s">
        <v>102</v>
      </c>
    </row>
    <row r="10" spans="1:23" x14ac:dyDescent="0.25">
      <c r="A10" s="15"/>
      <c r="B10" s="15" t="s">
        <v>9</v>
      </c>
      <c r="C10" s="23" t="s">
        <v>55</v>
      </c>
      <c r="D10" s="20" t="s">
        <v>38</v>
      </c>
      <c r="E10" s="25"/>
      <c r="F10" s="26"/>
      <c r="G10" s="15"/>
      <c r="H10" s="15"/>
      <c r="I10" s="15"/>
    </row>
    <row r="11" spans="1:23" x14ac:dyDescent="0.25">
      <c r="A11" s="15"/>
      <c r="B11" s="15" t="s">
        <v>41</v>
      </c>
      <c r="C11" s="23" t="s">
        <v>56</v>
      </c>
      <c r="D11" s="20" t="s">
        <v>56</v>
      </c>
      <c r="E11" s="25" t="s">
        <v>56</v>
      </c>
      <c r="F11" s="26"/>
      <c r="G11" s="15"/>
      <c r="H11" s="15"/>
      <c r="I11" s="15"/>
    </row>
    <row r="12" spans="1:23" x14ac:dyDescent="0.25">
      <c r="A12" s="15"/>
      <c r="B12" s="15" t="s">
        <v>8</v>
      </c>
      <c r="C12" s="23" t="s">
        <v>57</v>
      </c>
      <c r="D12" s="20" t="s">
        <v>57</v>
      </c>
      <c r="E12" s="25" t="s">
        <v>57</v>
      </c>
      <c r="F12" s="26"/>
      <c r="G12" s="15"/>
      <c r="H12" s="15"/>
      <c r="I12" s="15"/>
    </row>
    <row r="13" spans="1:23" x14ac:dyDescent="0.25">
      <c r="A13" s="15"/>
      <c r="B13" s="15" t="s">
        <v>9</v>
      </c>
      <c r="C13" s="23" t="s">
        <v>110</v>
      </c>
      <c r="D13" s="20" t="s">
        <v>91</v>
      </c>
      <c r="E13" s="25"/>
      <c r="F13" s="26"/>
      <c r="G13" s="15"/>
      <c r="H13" s="15"/>
      <c r="I13" s="15"/>
    </row>
    <row r="14" spans="1:23" x14ac:dyDescent="0.25">
      <c r="A14" s="15"/>
      <c r="B14" s="15" t="s">
        <v>10</v>
      </c>
      <c r="C14" s="23" t="s">
        <v>60</v>
      </c>
      <c r="D14" s="20" t="s">
        <v>58</v>
      </c>
      <c r="E14" s="25"/>
      <c r="F14" s="26"/>
      <c r="G14" s="15"/>
      <c r="H14" s="15"/>
      <c r="I14" s="15"/>
    </row>
    <row r="15" spans="1:23" x14ac:dyDescent="0.25">
      <c r="A15" s="15"/>
      <c r="B15" s="15" t="s">
        <v>11</v>
      </c>
      <c r="C15" s="23" t="s">
        <v>91</v>
      </c>
      <c r="D15" s="23" t="s">
        <v>104</v>
      </c>
      <c r="E15" s="25"/>
      <c r="F15" s="26"/>
      <c r="G15" s="15"/>
      <c r="H15" s="15"/>
      <c r="I15" s="15"/>
    </row>
    <row r="16" spans="1:23" s="2" customFormat="1" x14ac:dyDescent="0.25">
      <c r="A16" s="16" t="s">
        <v>106</v>
      </c>
      <c r="B16" s="16"/>
      <c r="C16" s="17"/>
      <c r="D16" s="18"/>
      <c r="E16" s="25"/>
      <c r="F16" s="26"/>
      <c r="G16" s="16"/>
      <c r="H16" s="16"/>
      <c r="I16" s="16"/>
    </row>
    <row r="17" spans="1:23" x14ac:dyDescent="0.25">
      <c r="A17" s="15"/>
      <c r="B17" s="15" t="s">
        <v>7</v>
      </c>
      <c r="C17" s="23" t="s">
        <v>100</v>
      </c>
      <c r="D17" s="20" t="s">
        <v>95</v>
      </c>
      <c r="E17" s="25"/>
      <c r="F17" s="26"/>
      <c r="G17" s="15"/>
      <c r="H17" s="15"/>
      <c r="I17" s="15"/>
    </row>
    <row r="18" spans="1:23" x14ac:dyDescent="0.25">
      <c r="A18" s="15"/>
      <c r="B18" s="15" t="s">
        <v>8</v>
      </c>
      <c r="C18" s="23" t="s">
        <v>95</v>
      </c>
      <c r="D18" s="20" t="s">
        <v>49</v>
      </c>
      <c r="E18" s="25"/>
      <c r="F18" s="26"/>
      <c r="G18" s="15"/>
      <c r="H18" s="15"/>
      <c r="I18" s="15"/>
    </row>
    <row r="19" spans="1:23" x14ac:dyDescent="0.25">
      <c r="A19" s="15"/>
      <c r="B19" s="15" t="s">
        <v>9</v>
      </c>
      <c r="C19" s="23" t="s">
        <v>107</v>
      </c>
      <c r="D19" s="20" t="s">
        <v>48</v>
      </c>
      <c r="E19" s="25"/>
      <c r="F19" s="26"/>
      <c r="G19" s="15"/>
      <c r="H19" s="15"/>
      <c r="I19" s="15"/>
    </row>
    <row r="20" spans="1:23" x14ac:dyDescent="0.25">
      <c r="A20" s="15"/>
      <c r="B20" s="15" t="s">
        <v>10</v>
      </c>
      <c r="C20" s="23" t="s">
        <v>107</v>
      </c>
      <c r="D20" s="20" t="s">
        <v>50</v>
      </c>
      <c r="E20" s="25"/>
      <c r="F20" s="26"/>
      <c r="G20" s="15"/>
      <c r="H20" s="15"/>
      <c r="I20" s="15"/>
    </row>
    <row r="21" spans="1:23" x14ac:dyDescent="0.25">
      <c r="A21" s="15"/>
      <c r="B21" s="15" t="s">
        <v>11</v>
      </c>
      <c r="C21" s="23" t="s">
        <v>48</v>
      </c>
      <c r="D21" s="20" t="s">
        <v>93</v>
      </c>
      <c r="E21" s="25"/>
      <c r="F21" s="26"/>
      <c r="G21" s="15"/>
      <c r="H21" s="15"/>
      <c r="I21" s="15"/>
    </row>
    <row r="22" spans="1:23" x14ac:dyDescent="0.25">
      <c r="A22" s="15"/>
      <c r="B22" s="15" t="s">
        <v>16</v>
      </c>
      <c r="C22" s="21">
        <v>0.42499999999999999</v>
      </c>
      <c r="D22" s="22">
        <v>0.57269999999999999</v>
      </c>
      <c r="E22" s="28">
        <f t="shared" ref="E22" si="1">AVERAGE(C22:D22)</f>
        <v>0.49885000000000002</v>
      </c>
      <c r="F22" s="26" t="s">
        <v>87</v>
      </c>
      <c r="G22" s="15"/>
      <c r="H22" s="15"/>
      <c r="I22" s="15"/>
    </row>
    <row r="23" spans="1:23" x14ac:dyDescent="0.25">
      <c r="A23" s="15"/>
      <c r="B23" s="15" t="s">
        <v>17</v>
      </c>
      <c r="C23" s="23">
        <v>6.99</v>
      </c>
      <c r="D23" s="20">
        <v>2.1</v>
      </c>
      <c r="E23" s="29">
        <f>AVERAGE(C23:D23)</f>
        <v>4.5449999999999999</v>
      </c>
      <c r="F23" s="26" t="s">
        <v>87</v>
      </c>
      <c r="G23" s="15"/>
      <c r="H23" s="15"/>
      <c r="I23" s="15"/>
    </row>
    <row r="24" spans="1:23" x14ac:dyDescent="0.25">
      <c r="A24" s="15"/>
      <c r="B24" s="15" t="s">
        <v>18</v>
      </c>
      <c r="C24" s="23" t="s">
        <v>111</v>
      </c>
      <c r="D24" s="32" t="s">
        <v>105</v>
      </c>
      <c r="E24" s="33" t="s">
        <v>113</v>
      </c>
      <c r="F24" s="30" t="s">
        <v>87</v>
      </c>
      <c r="G24" s="15"/>
      <c r="H24" s="15"/>
      <c r="I24" s="15"/>
    </row>
    <row r="25" spans="1:23" x14ac:dyDescent="0.25">
      <c r="A25" s="15"/>
      <c r="B25" s="15" t="s">
        <v>27</v>
      </c>
      <c r="C25" s="23" t="s">
        <v>52</v>
      </c>
      <c r="D25" s="20" t="s">
        <v>52</v>
      </c>
      <c r="E25" s="130" t="s">
        <v>52</v>
      </c>
      <c r="F25" s="130"/>
      <c r="G25" s="15"/>
      <c r="H25" s="15"/>
      <c r="I25" s="15"/>
      <c r="W25" t="s">
        <v>115</v>
      </c>
    </row>
    <row r="26" spans="1:23" x14ac:dyDescent="0.25">
      <c r="A26" s="15"/>
      <c r="B26" s="15" t="s">
        <v>28</v>
      </c>
      <c r="C26" s="23" t="s">
        <v>29</v>
      </c>
      <c r="D26" s="20" t="s">
        <v>29</v>
      </c>
      <c r="E26" s="30" t="s">
        <v>29</v>
      </c>
      <c r="F26" s="30"/>
      <c r="G26" s="15"/>
      <c r="H26" s="15"/>
      <c r="I26" s="15"/>
    </row>
    <row r="27" spans="1:23" x14ac:dyDescent="0.25">
      <c r="A27" s="15"/>
      <c r="B27" s="15" t="s">
        <v>98</v>
      </c>
      <c r="C27" s="19">
        <v>5814</v>
      </c>
      <c r="D27" s="31">
        <v>1829</v>
      </c>
      <c r="E27" s="37">
        <f>AVERAGE(C27,D27)</f>
        <v>3821.5</v>
      </c>
      <c r="F27" s="26"/>
      <c r="G27" s="15"/>
      <c r="H27" s="15"/>
      <c r="I27" s="15"/>
    </row>
    <row r="28" spans="1:23" x14ac:dyDescent="0.25">
      <c r="A28" s="15"/>
      <c r="B28" s="15" t="s">
        <v>99</v>
      </c>
      <c r="C28" s="19">
        <v>5127</v>
      </c>
      <c r="D28" s="31">
        <v>1698</v>
      </c>
      <c r="E28" s="37">
        <f t="shared" ref="E28" si="2">AVERAGE(C28:D28)</f>
        <v>3412.5</v>
      </c>
      <c r="F28" s="26"/>
      <c r="G28" s="15"/>
      <c r="H28" s="15"/>
      <c r="I28" s="15"/>
    </row>
    <row r="29" spans="1:23" x14ac:dyDescent="0.25">
      <c r="A29" s="15"/>
      <c r="B29" s="15" t="s">
        <v>45</v>
      </c>
      <c r="C29" s="23" t="s">
        <v>46</v>
      </c>
      <c r="D29" s="22" t="s">
        <v>46</v>
      </c>
      <c r="E29" s="25" t="s">
        <v>46</v>
      </c>
      <c r="F29" s="26"/>
      <c r="G29" s="15"/>
      <c r="H29" s="15"/>
      <c r="I29" s="15"/>
    </row>
    <row r="30" spans="1:23" x14ac:dyDescent="0.25">
      <c r="A30" s="15"/>
      <c r="B30" s="15" t="s">
        <v>81</v>
      </c>
      <c r="C30" s="21">
        <v>0.46779999999999999</v>
      </c>
      <c r="D30" s="22">
        <v>0.55689999999999995</v>
      </c>
      <c r="E30" s="28">
        <f>AVERAGE(C30:D30)</f>
        <v>0.51234999999999997</v>
      </c>
      <c r="F30" s="26" t="s">
        <v>87</v>
      </c>
      <c r="G30" s="15"/>
      <c r="H30" s="15"/>
      <c r="I30" s="15"/>
    </row>
    <row r="31" spans="1:23" x14ac:dyDescent="0.25">
      <c r="A31" s="15"/>
      <c r="B31" s="15" t="s">
        <v>108</v>
      </c>
      <c r="C31" s="21" t="s">
        <v>94</v>
      </c>
      <c r="D31" s="22" t="s">
        <v>94</v>
      </c>
      <c r="E31" s="25" t="s">
        <v>94</v>
      </c>
      <c r="F31" s="26"/>
      <c r="G31" s="15"/>
      <c r="H31" s="15"/>
      <c r="I31" s="15"/>
    </row>
    <row r="32" spans="1:23" x14ac:dyDescent="0.25">
      <c r="A32" s="15"/>
      <c r="B32" s="15" t="s">
        <v>78</v>
      </c>
      <c r="C32" s="31">
        <v>12781</v>
      </c>
      <c r="D32" s="31">
        <v>1587</v>
      </c>
      <c r="E32" s="37">
        <f t="shared" ref="E32:E34" si="3">AVERAGE(C32:D32)</f>
        <v>7184</v>
      </c>
      <c r="F32" s="26" t="s">
        <v>87</v>
      </c>
      <c r="G32" s="15"/>
      <c r="H32" s="15"/>
      <c r="I32" s="15"/>
    </row>
    <row r="33" spans="1:9" x14ac:dyDescent="0.25">
      <c r="A33" s="15"/>
      <c r="B33" s="15" t="s">
        <v>79</v>
      </c>
      <c r="C33" s="31">
        <v>4295</v>
      </c>
      <c r="D33" s="31">
        <v>375</v>
      </c>
      <c r="E33" s="37">
        <f t="shared" si="3"/>
        <v>2335</v>
      </c>
      <c r="F33" s="26" t="s">
        <v>87</v>
      </c>
      <c r="G33" s="15"/>
      <c r="H33" s="15"/>
      <c r="I33" s="15"/>
    </row>
    <row r="34" spans="1:9" x14ac:dyDescent="0.25">
      <c r="A34" s="15"/>
      <c r="B34" s="15" t="s">
        <v>80</v>
      </c>
      <c r="C34" s="31">
        <v>1352</v>
      </c>
      <c r="D34" s="31">
        <v>156</v>
      </c>
      <c r="E34" s="37">
        <f t="shared" si="3"/>
        <v>754</v>
      </c>
      <c r="F34" s="26" t="s">
        <v>87</v>
      </c>
      <c r="G34" s="15"/>
      <c r="H34" s="15"/>
      <c r="I34" s="15"/>
    </row>
    <row r="35" spans="1:9" s="2" customFormat="1" x14ac:dyDescent="0.25">
      <c r="A35" s="16" t="s">
        <v>114</v>
      </c>
      <c r="B35" s="16"/>
      <c r="C35" s="17"/>
      <c r="D35" s="18"/>
      <c r="E35" s="25"/>
      <c r="F35" s="26"/>
      <c r="G35" s="16"/>
      <c r="H35" s="16"/>
      <c r="I35" s="16"/>
    </row>
    <row r="36" spans="1:9" x14ac:dyDescent="0.25">
      <c r="A36" s="15"/>
      <c r="B36" s="15" t="s">
        <v>34</v>
      </c>
      <c r="C36" s="20" t="s">
        <v>35</v>
      </c>
      <c r="D36" s="20" t="s">
        <v>35</v>
      </c>
      <c r="E36" s="129" t="s">
        <v>35</v>
      </c>
      <c r="F36" s="129"/>
      <c r="G36" s="15"/>
      <c r="H36" s="15"/>
      <c r="I36" s="15"/>
    </row>
    <row r="37" spans="1:9" x14ac:dyDescent="0.25">
      <c r="A37" s="15"/>
      <c r="B37" s="15" t="s">
        <v>36</v>
      </c>
      <c r="C37" s="20">
        <v>8483</v>
      </c>
      <c r="D37" s="20">
        <v>1322</v>
      </c>
      <c r="E37" s="25">
        <f>SUM(C37:D37)</f>
        <v>9805</v>
      </c>
      <c r="F37" s="26" t="s">
        <v>86</v>
      </c>
      <c r="G37" s="15"/>
      <c r="H37" s="15"/>
      <c r="I37" s="15"/>
    </row>
    <row r="38" spans="1:9" s="2" customFormat="1" x14ac:dyDescent="0.25">
      <c r="A38" s="16" t="s">
        <v>6</v>
      </c>
      <c r="B38" s="16"/>
      <c r="C38" s="17"/>
      <c r="D38" s="18"/>
      <c r="E38" s="25"/>
      <c r="F38" s="26"/>
      <c r="G38" s="16"/>
      <c r="H38" s="16"/>
      <c r="I38" s="16"/>
    </row>
    <row r="39" spans="1:9" x14ac:dyDescent="0.25">
      <c r="A39" s="15"/>
      <c r="B39" s="15" t="s">
        <v>20</v>
      </c>
      <c r="C39" s="20" t="s">
        <v>96</v>
      </c>
      <c r="D39" s="20" t="s">
        <v>96</v>
      </c>
      <c r="E39" s="25"/>
      <c r="F39" s="26"/>
      <c r="G39" s="15"/>
      <c r="H39" s="15"/>
      <c r="I39" s="15"/>
    </row>
    <row r="40" spans="1:9" x14ac:dyDescent="0.25">
      <c r="A40" s="15"/>
      <c r="B40" s="15" t="s">
        <v>13</v>
      </c>
      <c r="C40" s="20">
        <v>4764</v>
      </c>
      <c r="D40" s="20">
        <v>4753</v>
      </c>
      <c r="E40" s="25">
        <f>SUM(C40:D40)</f>
        <v>9517</v>
      </c>
      <c r="F40" s="26" t="s">
        <v>86</v>
      </c>
      <c r="G40" s="15"/>
      <c r="H40" s="15"/>
      <c r="I40" s="15"/>
    </row>
    <row r="41" spans="1:9" x14ac:dyDescent="0.25">
      <c r="A41" s="15"/>
      <c r="B41" s="15" t="s">
        <v>12</v>
      </c>
      <c r="C41" s="20">
        <v>4336</v>
      </c>
      <c r="D41" s="20">
        <v>1030</v>
      </c>
      <c r="E41" s="25">
        <f t="shared" ref="E41:E43" si="4">SUM(C41:D41)</f>
        <v>5366</v>
      </c>
      <c r="F41" s="26" t="s">
        <v>86</v>
      </c>
      <c r="G41" s="15"/>
      <c r="H41" s="15"/>
      <c r="I41" s="15"/>
    </row>
    <row r="42" spans="1:9" x14ac:dyDescent="0.25">
      <c r="A42" s="15"/>
      <c r="B42" s="15" t="s">
        <v>14</v>
      </c>
      <c r="C42" s="20">
        <v>34</v>
      </c>
      <c r="D42" s="20">
        <v>12</v>
      </c>
      <c r="E42" s="25">
        <f t="shared" si="4"/>
        <v>46</v>
      </c>
      <c r="F42" s="26" t="s">
        <v>86</v>
      </c>
      <c r="G42" s="15"/>
      <c r="H42" s="15"/>
      <c r="I42" s="15"/>
    </row>
    <row r="43" spans="1:9" x14ac:dyDescent="0.25">
      <c r="A43" s="15"/>
      <c r="B43" s="15" t="s">
        <v>15</v>
      </c>
      <c r="C43" s="20">
        <v>9289</v>
      </c>
      <c r="D43" s="20">
        <v>402</v>
      </c>
      <c r="E43" s="25">
        <f t="shared" si="4"/>
        <v>9691</v>
      </c>
      <c r="F43" s="26" t="s">
        <v>86</v>
      </c>
      <c r="G43" s="15"/>
      <c r="H43" s="15"/>
      <c r="I43" s="15"/>
    </row>
    <row r="44" spans="1:9" x14ac:dyDescent="0.25">
      <c r="A44" s="15"/>
      <c r="B44" s="15" t="s">
        <v>70</v>
      </c>
      <c r="C44" s="34"/>
      <c r="D44" s="35"/>
      <c r="E44" s="25"/>
      <c r="F44" s="26"/>
      <c r="G44" s="15"/>
      <c r="H44" s="15"/>
      <c r="I44" s="15"/>
    </row>
    <row r="45" spans="1:9" x14ac:dyDescent="0.25">
      <c r="A45" s="15"/>
      <c r="B45" s="15" t="s">
        <v>30</v>
      </c>
      <c r="C45" s="20" t="s">
        <v>1</v>
      </c>
      <c r="D45" s="20" t="s">
        <v>0</v>
      </c>
      <c r="E45" s="25" t="s">
        <v>112</v>
      </c>
      <c r="F45" s="26"/>
      <c r="G45" s="15"/>
      <c r="H45" s="15"/>
      <c r="I45" s="15"/>
    </row>
    <row r="46" spans="1:9" x14ac:dyDescent="0.25">
      <c r="A46" s="15"/>
      <c r="B46" s="15" t="s">
        <v>8</v>
      </c>
      <c r="C46" s="20" t="s">
        <v>65</v>
      </c>
      <c r="D46" s="20" t="s">
        <v>65</v>
      </c>
      <c r="E46" s="25" t="s">
        <v>65</v>
      </c>
      <c r="F46" s="26"/>
      <c r="G46" s="15"/>
      <c r="H46" s="15"/>
      <c r="I46" s="15"/>
    </row>
    <row r="47" spans="1:9" x14ac:dyDescent="0.25">
      <c r="A47" s="15"/>
      <c r="B47" s="15" t="s">
        <v>9</v>
      </c>
      <c r="C47" s="20" t="s">
        <v>101</v>
      </c>
      <c r="D47" s="20" t="s">
        <v>42</v>
      </c>
      <c r="E47" s="25"/>
      <c r="F47" s="26"/>
      <c r="G47" s="15"/>
      <c r="H47" s="15"/>
      <c r="I47" s="15"/>
    </row>
    <row r="48" spans="1:9" x14ac:dyDescent="0.25">
      <c r="A48" s="15"/>
      <c r="B48" s="15" t="s">
        <v>10</v>
      </c>
      <c r="C48" s="20" t="s">
        <v>67</v>
      </c>
      <c r="D48" s="20" t="s">
        <v>97</v>
      </c>
      <c r="E48" s="25"/>
      <c r="F48" s="26"/>
      <c r="G48" s="15"/>
      <c r="H48" s="15"/>
      <c r="I48" s="15"/>
    </row>
    <row r="49" spans="1:9" x14ac:dyDescent="0.25">
      <c r="A49" s="15"/>
      <c r="B49" s="15" t="s">
        <v>11</v>
      </c>
      <c r="C49" s="20" t="s">
        <v>109</v>
      </c>
      <c r="D49" s="20" t="s">
        <v>103</v>
      </c>
      <c r="E49" s="25"/>
      <c r="F49" s="26"/>
      <c r="G49" s="15"/>
      <c r="H49" s="15"/>
      <c r="I49" s="15"/>
    </row>
    <row r="50" spans="1:9" x14ac:dyDescent="0.25">
      <c r="A50" s="15"/>
      <c r="B50" s="15" t="s">
        <v>69</v>
      </c>
      <c r="C50" s="36"/>
      <c r="D50" s="35"/>
      <c r="E50" s="25" t="s">
        <v>61</v>
      </c>
      <c r="F50" s="26"/>
      <c r="G50" s="15"/>
      <c r="H50" s="15"/>
      <c r="I50" s="15"/>
    </row>
    <row r="51" spans="1:9" x14ac:dyDescent="0.25">
      <c r="A51" s="15"/>
      <c r="B51" s="15" t="s">
        <v>30</v>
      </c>
      <c r="C51" s="20" t="s">
        <v>61</v>
      </c>
      <c r="D51" s="20" t="s">
        <v>61</v>
      </c>
      <c r="E51" s="25"/>
      <c r="F51" s="26"/>
      <c r="G51" s="15"/>
      <c r="H51" s="15"/>
      <c r="I51" s="15"/>
    </row>
    <row r="52" spans="1:9" x14ac:dyDescent="0.25">
      <c r="A52" s="15"/>
      <c r="B52" s="15" t="s">
        <v>8</v>
      </c>
      <c r="C52" s="20" t="s">
        <v>92</v>
      </c>
      <c r="D52" s="20" t="s">
        <v>62</v>
      </c>
      <c r="E52" s="25"/>
      <c r="F52" s="26"/>
      <c r="G52" s="15"/>
      <c r="H52" s="15"/>
      <c r="I52" s="15"/>
    </row>
    <row r="53" spans="1:9" x14ac:dyDescent="0.25">
      <c r="A53" s="15"/>
      <c r="B53" s="15" t="s">
        <v>9</v>
      </c>
      <c r="C53" s="20" t="s">
        <v>62</v>
      </c>
      <c r="D53" s="20" t="s">
        <v>62</v>
      </c>
      <c r="E53" s="25"/>
      <c r="F53" s="26"/>
      <c r="G53" s="15"/>
      <c r="H53" s="15"/>
      <c r="I53" s="15"/>
    </row>
    <row r="54" spans="1:9" x14ac:dyDescent="0.25">
      <c r="A54" s="15"/>
      <c r="B54" s="15"/>
      <c r="C54" s="23"/>
      <c r="D54" s="24"/>
      <c r="E54" s="23"/>
      <c r="F54" s="15"/>
      <c r="G54" s="15"/>
      <c r="H54" s="15"/>
      <c r="I54" s="15"/>
    </row>
    <row r="55" spans="1:9" x14ac:dyDescent="0.25">
      <c r="A55" s="15"/>
      <c r="B55" s="15"/>
      <c r="C55" s="23"/>
      <c r="D55" s="24"/>
      <c r="E55" s="23"/>
      <c r="F55" s="15"/>
      <c r="G55" s="15"/>
      <c r="H55" s="15"/>
      <c r="I55" s="15"/>
    </row>
  </sheetData>
  <mergeCells count="4">
    <mergeCell ref="A1:B1"/>
    <mergeCell ref="E1:F1"/>
    <mergeCell ref="E25:F25"/>
    <mergeCell ref="E36:F36"/>
  </mergeCells>
  <pageMargins left="0.7" right="0.7" top="0.75" bottom="0.75" header="0.3" footer="0.3"/>
  <pageSetup orientation="portrait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56"/>
  <sheetViews>
    <sheetView topLeftCell="A21" workbookViewId="0">
      <selection activeCell="B26" sqref="B26"/>
    </sheetView>
  </sheetViews>
  <sheetFormatPr defaultRowHeight="15" x14ac:dyDescent="0.25"/>
  <cols>
    <col min="1" max="1" width="5.28515625" customWidth="1"/>
    <col min="2" max="2" width="29.140625" customWidth="1"/>
    <col min="3" max="3" width="29" style="1" customWidth="1"/>
    <col min="4" max="4" width="23.42578125" style="1" customWidth="1"/>
    <col min="5" max="5" width="10.42578125" style="1" customWidth="1"/>
    <col min="6" max="6" width="7.42578125" customWidth="1"/>
  </cols>
  <sheetData>
    <row r="1" spans="1:6" x14ac:dyDescent="0.25">
      <c r="A1" s="131" t="s">
        <v>4</v>
      </c>
      <c r="B1" s="131"/>
      <c r="C1" s="4" t="s">
        <v>0</v>
      </c>
      <c r="D1" s="4" t="s">
        <v>1</v>
      </c>
      <c r="E1" s="131" t="s">
        <v>2</v>
      </c>
      <c r="F1" s="131"/>
    </row>
    <row r="2" spans="1:6" s="2" customFormat="1" x14ac:dyDescent="0.25">
      <c r="A2" s="2" t="s">
        <v>3</v>
      </c>
      <c r="C2" s="3"/>
      <c r="D2" s="3"/>
      <c r="E2" s="3"/>
    </row>
    <row r="3" spans="1:6" x14ac:dyDescent="0.25">
      <c r="B3" t="s">
        <v>53</v>
      </c>
      <c r="C3" s="9"/>
      <c r="D3" s="10">
        <v>2929</v>
      </c>
      <c r="E3" s="5">
        <f>SUM(C3:D3)</f>
        <v>2929</v>
      </c>
      <c r="F3" t="s">
        <v>86</v>
      </c>
    </row>
    <row r="4" spans="1:6" x14ac:dyDescent="0.25">
      <c r="B4" t="s">
        <v>22</v>
      </c>
      <c r="C4" s="10">
        <v>13233</v>
      </c>
      <c r="D4" s="10">
        <v>1665</v>
      </c>
      <c r="E4" s="5">
        <f>SUM(C4:D4)</f>
        <v>14898</v>
      </c>
      <c r="F4" t="s">
        <v>86</v>
      </c>
    </row>
    <row r="5" spans="1:6" x14ac:dyDescent="0.25">
      <c r="B5" t="s">
        <v>24</v>
      </c>
      <c r="C5" s="11">
        <v>0.433</v>
      </c>
      <c r="D5" s="11">
        <v>0.56879999999999997</v>
      </c>
      <c r="E5" s="6">
        <f t="shared" ref="E5:E6" si="0">AVERAGE(C5:D5)</f>
        <v>0.50090000000000001</v>
      </c>
      <c r="F5" t="s">
        <v>87</v>
      </c>
    </row>
    <row r="6" spans="1:6" x14ac:dyDescent="0.25">
      <c r="B6" t="s">
        <v>25</v>
      </c>
      <c r="C6" s="11">
        <v>0.56699999999999995</v>
      </c>
      <c r="D6" s="11">
        <v>0.43120000000000003</v>
      </c>
      <c r="E6" s="6">
        <f t="shared" si="0"/>
        <v>0.49909999999999999</v>
      </c>
      <c r="F6" t="s">
        <v>87</v>
      </c>
    </row>
    <row r="7" spans="1:6" x14ac:dyDescent="0.25">
      <c r="B7" t="s">
        <v>23</v>
      </c>
      <c r="C7" s="10">
        <v>177916</v>
      </c>
      <c r="D7" s="10">
        <v>7453</v>
      </c>
      <c r="E7" s="5">
        <f>SUM(C7:D7)</f>
        <v>185369</v>
      </c>
      <c r="F7" t="s">
        <v>86</v>
      </c>
    </row>
    <row r="8" spans="1:6" x14ac:dyDescent="0.25">
      <c r="B8" t="s">
        <v>40</v>
      </c>
      <c r="C8" s="10" t="s">
        <v>37</v>
      </c>
      <c r="D8" s="10" t="s">
        <v>37</v>
      </c>
    </row>
    <row r="9" spans="1:6" x14ac:dyDescent="0.25">
      <c r="B9" t="s">
        <v>8</v>
      </c>
      <c r="C9" s="10" t="s">
        <v>54</v>
      </c>
      <c r="D9" s="10" t="s">
        <v>38</v>
      </c>
    </row>
    <row r="10" spans="1:6" x14ac:dyDescent="0.25">
      <c r="B10" t="s">
        <v>9</v>
      </c>
      <c r="C10" s="10" t="s">
        <v>55</v>
      </c>
      <c r="D10" s="10" t="s">
        <v>39</v>
      </c>
    </row>
    <row r="11" spans="1:6" x14ac:dyDescent="0.25">
      <c r="B11" t="s">
        <v>41</v>
      </c>
      <c r="C11" s="10" t="s">
        <v>56</v>
      </c>
      <c r="D11" s="10" t="s">
        <v>56</v>
      </c>
    </row>
    <row r="12" spans="1:6" x14ac:dyDescent="0.25">
      <c r="B12" t="s">
        <v>8</v>
      </c>
      <c r="C12" s="10" t="s">
        <v>57</v>
      </c>
      <c r="D12" s="10" t="s">
        <v>57</v>
      </c>
    </row>
    <row r="13" spans="1:6" x14ac:dyDescent="0.25">
      <c r="B13" t="s">
        <v>9</v>
      </c>
      <c r="C13" s="10" t="s">
        <v>58</v>
      </c>
      <c r="D13" s="10" t="s">
        <v>58</v>
      </c>
    </row>
    <row r="14" spans="1:6" x14ac:dyDescent="0.25">
      <c r="B14" t="s">
        <v>10</v>
      </c>
      <c r="C14" s="10" t="s">
        <v>59</v>
      </c>
      <c r="D14" s="10" t="s">
        <v>84</v>
      </c>
    </row>
    <row r="15" spans="1:6" x14ac:dyDescent="0.25">
      <c r="B15" t="s">
        <v>11</v>
      </c>
      <c r="C15" s="10" t="s">
        <v>60</v>
      </c>
      <c r="D15" s="10" t="s">
        <v>85</v>
      </c>
    </row>
    <row r="16" spans="1:6" s="2" customFormat="1" x14ac:dyDescent="0.25">
      <c r="A16" s="2" t="s">
        <v>5</v>
      </c>
      <c r="C16" s="3"/>
      <c r="D16" s="3"/>
      <c r="E16" s="3"/>
    </row>
    <row r="17" spans="2:6" x14ac:dyDescent="0.25">
      <c r="B17" t="s">
        <v>7</v>
      </c>
      <c r="C17" s="10" t="s">
        <v>73</v>
      </c>
      <c r="D17" s="10" t="s">
        <v>47</v>
      </c>
    </row>
    <row r="18" spans="2:6" x14ac:dyDescent="0.25">
      <c r="B18" t="s">
        <v>8</v>
      </c>
      <c r="C18" s="10" t="s">
        <v>72</v>
      </c>
      <c r="D18" s="10" t="s">
        <v>48</v>
      </c>
    </row>
    <row r="19" spans="2:6" x14ac:dyDescent="0.25">
      <c r="B19" t="s">
        <v>9</v>
      </c>
      <c r="C19" s="10" t="s">
        <v>74</v>
      </c>
      <c r="D19" s="10" t="s">
        <v>49</v>
      </c>
    </row>
    <row r="20" spans="2:6" x14ac:dyDescent="0.25">
      <c r="B20" t="s">
        <v>10</v>
      </c>
      <c r="C20" s="10" t="s">
        <v>75</v>
      </c>
      <c r="D20" s="10" t="s">
        <v>50</v>
      </c>
    </row>
    <row r="21" spans="2:6" x14ac:dyDescent="0.25">
      <c r="B21" t="s">
        <v>11</v>
      </c>
      <c r="C21" s="10" t="s">
        <v>76</v>
      </c>
      <c r="D21" s="10" t="s">
        <v>51</v>
      </c>
    </row>
    <row r="22" spans="2:6" x14ac:dyDescent="0.25">
      <c r="B22" t="s">
        <v>16</v>
      </c>
      <c r="C22" s="11">
        <v>0.40560000000000002</v>
      </c>
      <c r="D22" s="11">
        <v>0.50529999999999997</v>
      </c>
      <c r="E22" s="6">
        <f t="shared" ref="E22" si="1">AVERAGE(C22:D22)</f>
        <v>0.45545000000000002</v>
      </c>
      <c r="F22" t="s">
        <v>87</v>
      </c>
    </row>
    <row r="23" spans="2:6" x14ac:dyDescent="0.25">
      <c r="B23" t="s">
        <v>17</v>
      </c>
      <c r="C23" s="10">
        <v>7.1</v>
      </c>
      <c r="D23" s="10">
        <v>2.54</v>
      </c>
      <c r="E23" s="7">
        <f>AVERAGE(C23:D23)</f>
        <v>4.82</v>
      </c>
      <c r="F23" t="s">
        <v>87</v>
      </c>
    </row>
    <row r="24" spans="2:6" x14ac:dyDescent="0.25">
      <c r="B24" t="s">
        <v>18</v>
      </c>
      <c r="C24" s="10" t="s">
        <v>71</v>
      </c>
      <c r="D24" s="10" t="s">
        <v>19</v>
      </c>
      <c r="E24" s="1" t="s">
        <v>90</v>
      </c>
      <c r="F24" s="8" t="s">
        <v>87</v>
      </c>
    </row>
    <row r="25" spans="2:6" x14ac:dyDescent="0.25">
      <c r="B25" t="s">
        <v>27</v>
      </c>
      <c r="C25" s="10" t="s">
        <v>52</v>
      </c>
      <c r="D25" s="10" t="s">
        <v>26</v>
      </c>
      <c r="E25" s="132" t="s">
        <v>88</v>
      </c>
      <c r="F25" s="132"/>
    </row>
    <row r="26" spans="2:6" x14ac:dyDescent="0.25">
      <c r="B26" t="s">
        <v>28</v>
      </c>
      <c r="C26" s="10" t="s">
        <v>29</v>
      </c>
      <c r="D26" s="10" t="s">
        <v>29</v>
      </c>
      <c r="E26" s="1" t="s">
        <v>29</v>
      </c>
    </row>
    <row r="27" spans="2:6" x14ac:dyDescent="0.25">
      <c r="B27" t="s">
        <v>82</v>
      </c>
      <c r="C27" s="11">
        <v>0.28510000000000002</v>
      </c>
      <c r="D27" s="11">
        <v>0.28000000000000003</v>
      </c>
      <c r="E27" s="1" t="s">
        <v>89</v>
      </c>
    </row>
    <row r="28" spans="2:6" x14ac:dyDescent="0.25">
      <c r="B28" t="s">
        <v>83</v>
      </c>
      <c r="C28" s="11">
        <v>0.28249999999999997</v>
      </c>
      <c r="D28" s="11">
        <v>0.26840000000000003</v>
      </c>
      <c r="E28" s="6">
        <f>AVERAGE(C28:D28)</f>
        <v>0.27544999999999997</v>
      </c>
      <c r="F28" t="s">
        <v>87</v>
      </c>
    </row>
    <row r="29" spans="2:6" x14ac:dyDescent="0.25">
      <c r="B29" t="s">
        <v>45</v>
      </c>
      <c r="C29" s="10" t="s">
        <v>46</v>
      </c>
      <c r="D29" s="11" t="s">
        <v>46</v>
      </c>
    </row>
    <row r="30" spans="2:6" x14ac:dyDescent="0.25">
      <c r="B30" t="s">
        <v>81</v>
      </c>
      <c r="C30" s="11">
        <v>0.46750000000000003</v>
      </c>
      <c r="D30" s="11">
        <v>0.57969999999999999</v>
      </c>
      <c r="E30" s="6">
        <f>AVERAGE(C30:D30)</f>
        <v>0.52360000000000007</v>
      </c>
      <c r="F30" t="s">
        <v>87</v>
      </c>
    </row>
    <row r="31" spans="2:6" x14ac:dyDescent="0.25">
      <c r="B31" t="s">
        <v>77</v>
      </c>
      <c r="C31" s="11"/>
      <c r="D31" s="11"/>
    </row>
    <row r="32" spans="2:6" x14ac:dyDescent="0.25">
      <c r="B32" t="s">
        <v>78</v>
      </c>
      <c r="C32" s="11">
        <v>0.44550000000000001</v>
      </c>
      <c r="D32" s="11">
        <v>0.55930000000000002</v>
      </c>
      <c r="E32" s="6">
        <f t="shared" ref="E32:E34" si="2">AVERAGE(C32:D32)</f>
        <v>0.50239999999999996</v>
      </c>
      <c r="F32" t="s">
        <v>87</v>
      </c>
    </row>
    <row r="33" spans="1:6" x14ac:dyDescent="0.25">
      <c r="B33" t="s">
        <v>79</v>
      </c>
      <c r="C33" s="11">
        <v>0.40770000000000001</v>
      </c>
      <c r="D33" s="11">
        <v>0.60260000000000002</v>
      </c>
      <c r="E33" s="6">
        <f t="shared" si="2"/>
        <v>0.50514999999999999</v>
      </c>
      <c r="F33" t="s">
        <v>87</v>
      </c>
    </row>
    <row r="34" spans="1:6" x14ac:dyDescent="0.25">
      <c r="B34" t="s">
        <v>80</v>
      </c>
      <c r="C34" s="11">
        <v>0.4027</v>
      </c>
      <c r="D34" s="11">
        <v>0.57540000000000002</v>
      </c>
      <c r="E34" s="6">
        <f t="shared" si="2"/>
        <v>0.48904999999999998</v>
      </c>
      <c r="F34" t="s">
        <v>87</v>
      </c>
    </row>
    <row r="35" spans="1:6" s="2" customFormat="1" x14ac:dyDescent="0.25">
      <c r="A35" s="2" t="s">
        <v>33</v>
      </c>
      <c r="C35" s="3"/>
      <c r="D35" s="3"/>
      <c r="E35" s="3"/>
    </row>
    <row r="36" spans="1:6" x14ac:dyDescent="0.25">
      <c r="B36" t="s">
        <v>34</v>
      </c>
      <c r="C36" s="10" t="s">
        <v>35</v>
      </c>
      <c r="D36" s="10" t="s">
        <v>35</v>
      </c>
      <c r="E36" s="1" t="s">
        <v>35</v>
      </c>
    </row>
    <row r="37" spans="1:6" x14ac:dyDescent="0.25">
      <c r="B37" t="s">
        <v>36</v>
      </c>
      <c r="C37" s="10">
        <v>11281</v>
      </c>
      <c r="D37" s="10">
        <v>1718</v>
      </c>
      <c r="E37" s="1">
        <f>SUM(C37:D37)</f>
        <v>12999</v>
      </c>
      <c r="F37" t="s">
        <v>86</v>
      </c>
    </row>
    <row r="38" spans="1:6" s="2" customFormat="1" x14ac:dyDescent="0.25">
      <c r="A38" s="2" t="s">
        <v>6</v>
      </c>
      <c r="C38" s="3"/>
      <c r="D38" s="3"/>
      <c r="E38" s="3"/>
    </row>
    <row r="39" spans="1:6" x14ac:dyDescent="0.25">
      <c r="B39" t="s">
        <v>20</v>
      </c>
      <c r="C39" s="10" t="s">
        <v>21</v>
      </c>
      <c r="D39" s="10" t="s">
        <v>21</v>
      </c>
    </row>
    <row r="40" spans="1:6" x14ac:dyDescent="0.25">
      <c r="B40" t="s">
        <v>13</v>
      </c>
      <c r="C40" s="10">
        <v>6228</v>
      </c>
      <c r="D40" s="10">
        <v>2184</v>
      </c>
      <c r="E40" s="1">
        <f>SUM(C40:D40)</f>
        <v>8412</v>
      </c>
      <c r="F40" t="s">
        <v>86</v>
      </c>
    </row>
    <row r="41" spans="1:6" x14ac:dyDescent="0.25">
      <c r="B41" t="s">
        <v>12</v>
      </c>
      <c r="C41" s="10">
        <v>5488</v>
      </c>
      <c r="D41" s="10">
        <v>657</v>
      </c>
      <c r="E41" s="1">
        <f t="shared" ref="E41:E43" si="3">SUM(C41:D41)</f>
        <v>6145</v>
      </c>
      <c r="F41" t="s">
        <v>86</v>
      </c>
    </row>
    <row r="42" spans="1:6" x14ac:dyDescent="0.25">
      <c r="B42" t="s">
        <v>14</v>
      </c>
      <c r="C42" s="10">
        <v>251</v>
      </c>
      <c r="D42" s="10">
        <v>45</v>
      </c>
      <c r="E42" s="1">
        <f t="shared" si="3"/>
        <v>296</v>
      </c>
      <c r="F42" t="s">
        <v>86</v>
      </c>
    </row>
    <row r="43" spans="1:6" x14ac:dyDescent="0.25">
      <c r="B43" t="s">
        <v>15</v>
      </c>
      <c r="C43" s="10">
        <v>13070</v>
      </c>
      <c r="D43" s="10">
        <v>43</v>
      </c>
      <c r="E43" s="1">
        <f t="shared" si="3"/>
        <v>13113</v>
      </c>
      <c r="F43" t="s">
        <v>86</v>
      </c>
    </row>
    <row r="44" spans="1:6" x14ac:dyDescent="0.25">
      <c r="B44" t="s">
        <v>70</v>
      </c>
      <c r="C44" s="10"/>
      <c r="D44" s="10"/>
    </row>
    <row r="45" spans="1:6" x14ac:dyDescent="0.25">
      <c r="B45" t="s">
        <v>30</v>
      </c>
      <c r="C45" s="10" t="s">
        <v>65</v>
      </c>
      <c r="D45" s="10" t="s">
        <v>0</v>
      </c>
    </row>
    <row r="46" spans="1:6" x14ac:dyDescent="0.25">
      <c r="B46" t="s">
        <v>8</v>
      </c>
      <c r="C46" s="10" t="s">
        <v>1</v>
      </c>
      <c r="D46" s="10" t="s">
        <v>31</v>
      </c>
    </row>
    <row r="47" spans="1:6" x14ac:dyDescent="0.25">
      <c r="B47" t="s">
        <v>9</v>
      </c>
      <c r="C47" s="10" t="s">
        <v>66</v>
      </c>
      <c r="D47" s="10" t="s">
        <v>42</v>
      </c>
    </row>
    <row r="48" spans="1:6" x14ac:dyDescent="0.25">
      <c r="B48" t="s">
        <v>10</v>
      </c>
      <c r="C48" s="10" t="s">
        <v>67</v>
      </c>
      <c r="D48" s="10" t="s">
        <v>43</v>
      </c>
    </row>
    <row r="49" spans="2:5" x14ac:dyDescent="0.25">
      <c r="B49" t="s">
        <v>11</v>
      </c>
      <c r="C49" s="10" t="s">
        <v>68</v>
      </c>
      <c r="D49" s="10" t="s">
        <v>44</v>
      </c>
    </row>
    <row r="50" spans="2:5" x14ac:dyDescent="0.25">
      <c r="B50" t="s">
        <v>69</v>
      </c>
      <c r="C50" s="10"/>
      <c r="D50" s="10"/>
    </row>
    <row r="51" spans="2:5" x14ac:dyDescent="0.25">
      <c r="B51" t="s">
        <v>30</v>
      </c>
      <c r="C51" s="10" t="s">
        <v>61</v>
      </c>
      <c r="D51" s="10" t="s">
        <v>61</v>
      </c>
      <c r="E51" s="1" t="s">
        <v>61</v>
      </c>
    </row>
    <row r="52" spans="2:5" x14ac:dyDescent="0.25">
      <c r="B52" t="s">
        <v>8</v>
      </c>
      <c r="C52" s="10" t="s">
        <v>64</v>
      </c>
      <c r="D52" s="10" t="s">
        <v>32</v>
      </c>
    </row>
    <row r="53" spans="2:5" x14ac:dyDescent="0.25">
      <c r="B53" t="s">
        <v>9</v>
      </c>
      <c r="C53" s="10" t="s">
        <v>63</v>
      </c>
      <c r="D53" s="10" t="s">
        <v>62</v>
      </c>
    </row>
    <row r="54" spans="2:5" x14ac:dyDescent="0.25">
      <c r="C54" s="10"/>
      <c r="D54" s="10"/>
    </row>
    <row r="55" spans="2:5" x14ac:dyDescent="0.25">
      <c r="C55" s="10"/>
      <c r="D55" s="10"/>
    </row>
    <row r="56" spans="2:5" x14ac:dyDescent="0.25">
      <c r="C56" s="10"/>
      <c r="D56" s="10"/>
    </row>
  </sheetData>
  <mergeCells count="3">
    <mergeCell ref="A1:B1"/>
    <mergeCell ref="E25:F25"/>
    <mergeCell ref="E1:F1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68348D-FDE0-4068-8C83-C79FC645E920}">
  <dimension ref="A1:W62"/>
  <sheetViews>
    <sheetView workbookViewId="0">
      <pane ySplit="1" topLeftCell="A2" activePane="bottomLeft" state="frozen"/>
      <selection pane="bottomLeft" activeCell="C10" sqref="C10"/>
    </sheetView>
  </sheetViews>
  <sheetFormatPr defaultRowHeight="15" x14ac:dyDescent="0.25"/>
  <cols>
    <col min="1" max="1" width="5.28515625" customWidth="1"/>
    <col min="2" max="2" width="29.140625" customWidth="1"/>
    <col min="3" max="3" width="32.28515625" style="1" customWidth="1"/>
    <col min="4" max="4" width="24.85546875" style="20" customWidth="1"/>
    <col min="5" max="5" width="10.42578125" style="62" customWidth="1"/>
    <col min="6" max="6" width="7.42578125" customWidth="1"/>
  </cols>
  <sheetData>
    <row r="1" spans="1:23" x14ac:dyDescent="0.25">
      <c r="A1" s="123" t="s">
        <v>4</v>
      </c>
      <c r="B1" s="123"/>
      <c r="C1" s="14" t="s">
        <v>0</v>
      </c>
      <c r="D1" s="14" t="s">
        <v>1</v>
      </c>
      <c r="E1" s="124" t="s">
        <v>2</v>
      </c>
      <c r="F1" s="124"/>
      <c r="G1" s="15"/>
      <c r="H1" s="15"/>
      <c r="I1" s="15"/>
    </row>
    <row r="2" spans="1:23" x14ac:dyDescent="0.25">
      <c r="A2" s="51" t="s">
        <v>3</v>
      </c>
      <c r="B2" s="51"/>
      <c r="C2" s="77"/>
      <c r="D2" s="77"/>
      <c r="E2" s="60"/>
      <c r="F2" s="51"/>
      <c r="G2" s="15"/>
      <c r="H2" s="15"/>
      <c r="I2" s="15"/>
    </row>
    <row r="3" spans="1:23" x14ac:dyDescent="0.25">
      <c r="A3" s="15"/>
      <c r="B3" s="15" t="s">
        <v>53</v>
      </c>
      <c r="C3" s="31">
        <v>2552</v>
      </c>
      <c r="D3" s="31">
        <v>15810</v>
      </c>
      <c r="E3" s="98">
        <f>SUM(C3:D3)</f>
        <v>18362</v>
      </c>
      <c r="F3" s="99" t="s">
        <v>86</v>
      </c>
      <c r="G3" s="15"/>
      <c r="H3" s="15"/>
      <c r="I3" s="15"/>
    </row>
    <row r="4" spans="1:23" x14ac:dyDescent="0.25">
      <c r="A4" s="15"/>
      <c r="B4" s="15" t="s">
        <v>22</v>
      </c>
      <c r="C4" s="31">
        <v>1626</v>
      </c>
      <c r="D4" s="31">
        <v>7902</v>
      </c>
      <c r="E4" s="98">
        <f>SUM(C4:D4)</f>
        <v>9528</v>
      </c>
      <c r="F4" s="99" t="s">
        <v>86</v>
      </c>
      <c r="G4" s="15"/>
      <c r="H4" s="15"/>
      <c r="I4" s="15"/>
    </row>
    <row r="5" spans="1:23" x14ac:dyDescent="0.25">
      <c r="A5" s="15"/>
      <c r="B5" s="15" t="s">
        <v>24</v>
      </c>
      <c r="C5" s="22">
        <v>0.59199999999999997</v>
      </c>
      <c r="D5" s="22">
        <v>0.55600000000000005</v>
      </c>
      <c r="E5" s="101">
        <f t="shared" ref="E5:E6" si="0">AVERAGE(C5:D5)</f>
        <v>0.57400000000000007</v>
      </c>
      <c r="F5" s="99" t="s">
        <v>87</v>
      </c>
      <c r="G5" s="15"/>
      <c r="H5" s="15"/>
      <c r="I5" s="15"/>
    </row>
    <row r="6" spans="1:23" x14ac:dyDescent="0.25">
      <c r="A6" s="15"/>
      <c r="B6" s="15" t="s">
        <v>25</v>
      </c>
      <c r="C6" s="22">
        <v>0.40799999999999997</v>
      </c>
      <c r="D6" s="22">
        <v>0.44400000000000001</v>
      </c>
      <c r="E6" s="101">
        <f t="shared" si="0"/>
        <v>0.42599999999999999</v>
      </c>
      <c r="F6" s="99" t="s">
        <v>87</v>
      </c>
      <c r="G6" s="44"/>
      <c r="H6" s="15"/>
      <c r="I6" s="15"/>
    </row>
    <row r="7" spans="1:23" x14ac:dyDescent="0.25">
      <c r="A7" s="15"/>
      <c r="B7" s="15" t="s">
        <v>23</v>
      </c>
      <c r="C7" s="31">
        <v>17314</v>
      </c>
      <c r="D7" s="31">
        <v>58070</v>
      </c>
      <c r="E7" s="98">
        <f>SUM(C7:D7)</f>
        <v>75384</v>
      </c>
      <c r="F7" s="99" t="s">
        <v>86</v>
      </c>
      <c r="G7" s="15"/>
      <c r="H7" s="15"/>
      <c r="I7" s="15"/>
    </row>
    <row r="8" spans="1:23" x14ac:dyDescent="0.25">
      <c r="A8" s="15"/>
      <c r="B8" s="15" t="s">
        <v>17</v>
      </c>
      <c r="C8" s="20">
        <v>6.78</v>
      </c>
      <c r="D8" s="20">
        <v>3.67</v>
      </c>
      <c r="E8" s="103">
        <f>AVERAGE(C8:D8)</f>
        <v>5.2249999999999996</v>
      </c>
      <c r="F8" s="99" t="s">
        <v>87</v>
      </c>
      <c r="G8" s="15"/>
      <c r="H8" s="15"/>
      <c r="I8" s="15"/>
    </row>
    <row r="9" spans="1:23" x14ac:dyDescent="0.25">
      <c r="A9" s="15"/>
      <c r="B9" s="15" t="s">
        <v>18</v>
      </c>
      <c r="C9" s="32" t="s">
        <v>322</v>
      </c>
      <c r="D9" s="32" t="s">
        <v>290</v>
      </c>
      <c r="E9" s="105" t="s">
        <v>333</v>
      </c>
      <c r="F9" s="106" t="s">
        <v>87</v>
      </c>
      <c r="G9" s="15">
        <f>(((10*60)+13))</f>
        <v>613</v>
      </c>
      <c r="H9" s="15"/>
      <c r="I9" s="15"/>
    </row>
    <row r="10" spans="1:23" x14ac:dyDescent="0.25">
      <c r="A10" s="15"/>
      <c r="B10" s="15" t="s">
        <v>16</v>
      </c>
      <c r="C10" s="22">
        <v>0.54700000000000004</v>
      </c>
      <c r="D10" s="22">
        <v>0.23949999999999999</v>
      </c>
      <c r="E10" s="101">
        <f t="shared" ref="E10" si="1">AVERAGE(C10:D10)</f>
        <v>0.39324999999999999</v>
      </c>
      <c r="F10" s="99" t="s">
        <v>87</v>
      </c>
      <c r="G10" s="15">
        <f>(G9/2)/60</f>
        <v>5.1083333333333334</v>
      </c>
      <c r="H10" s="15"/>
      <c r="I10" s="15"/>
    </row>
    <row r="11" spans="1:23" x14ac:dyDescent="0.25">
      <c r="A11" s="15"/>
      <c r="B11" s="15" t="s">
        <v>40</v>
      </c>
      <c r="C11" s="20" t="s">
        <v>37</v>
      </c>
      <c r="D11" s="20" t="s">
        <v>37</v>
      </c>
      <c r="E11" s="107" t="s">
        <v>37</v>
      </c>
      <c r="F11" s="99"/>
      <c r="G11" s="15">
        <f>60*0.10833</f>
        <v>6.4997999999999996</v>
      </c>
      <c r="H11" s="15"/>
      <c r="I11" s="15"/>
    </row>
    <row r="12" spans="1:23" x14ac:dyDescent="0.25">
      <c r="A12" s="15"/>
      <c r="B12" s="15" t="s">
        <v>8</v>
      </c>
      <c r="C12" s="20" t="s">
        <v>54</v>
      </c>
      <c r="D12" s="20" t="s">
        <v>54</v>
      </c>
      <c r="E12" s="107"/>
      <c r="F12" s="99"/>
      <c r="G12" s="15"/>
      <c r="H12" s="15"/>
      <c r="I12" s="15"/>
      <c r="W12" t="s">
        <v>102</v>
      </c>
    </row>
    <row r="13" spans="1:23" x14ac:dyDescent="0.25">
      <c r="A13" s="15"/>
      <c r="B13" s="15" t="s">
        <v>9</v>
      </c>
      <c r="C13" s="20" t="s">
        <v>219</v>
      </c>
      <c r="D13" s="20" t="s">
        <v>219</v>
      </c>
      <c r="E13" s="107"/>
      <c r="F13" s="99"/>
      <c r="G13" s="15"/>
    </row>
    <row r="14" spans="1:23" x14ac:dyDescent="0.25">
      <c r="A14" s="15"/>
      <c r="B14" s="15" t="s">
        <v>41</v>
      </c>
      <c r="C14" s="20" t="s">
        <v>56</v>
      </c>
      <c r="D14" s="20" t="s">
        <v>56</v>
      </c>
      <c r="E14" s="107" t="s">
        <v>56</v>
      </c>
      <c r="F14" s="99"/>
      <c r="G14" s="15"/>
    </row>
    <row r="15" spans="1:23" x14ac:dyDescent="0.25">
      <c r="A15" s="15"/>
      <c r="B15" s="15" t="s">
        <v>8</v>
      </c>
      <c r="C15" s="20" t="s">
        <v>110</v>
      </c>
      <c r="D15" s="20" t="s">
        <v>132</v>
      </c>
      <c r="E15" s="107"/>
      <c r="F15" s="99"/>
      <c r="G15" s="15"/>
    </row>
    <row r="16" spans="1:23" x14ac:dyDescent="0.25">
      <c r="A16" s="15"/>
      <c r="B16" s="15" t="s">
        <v>9</v>
      </c>
      <c r="C16" s="20" t="s">
        <v>132</v>
      </c>
      <c r="D16" s="20" t="s">
        <v>57</v>
      </c>
      <c r="E16" s="107"/>
      <c r="F16" s="99"/>
      <c r="G16" s="15"/>
      <c r="H16" s="41"/>
      <c r="I16" s="41"/>
    </row>
    <row r="17" spans="1:9" x14ac:dyDescent="0.25">
      <c r="A17" s="15"/>
      <c r="B17" s="15" t="s">
        <v>10</v>
      </c>
      <c r="C17" s="20" t="s">
        <v>60</v>
      </c>
      <c r="D17" s="20" t="s">
        <v>125</v>
      </c>
      <c r="E17" s="107"/>
      <c r="F17" s="99"/>
      <c r="G17" s="15"/>
      <c r="H17" s="42"/>
      <c r="I17" s="42"/>
    </row>
    <row r="18" spans="1:9" x14ac:dyDescent="0.25">
      <c r="A18" s="15"/>
      <c r="B18" s="15" t="s">
        <v>11</v>
      </c>
      <c r="C18" s="20" t="s">
        <v>304</v>
      </c>
      <c r="D18" s="20" t="s">
        <v>332</v>
      </c>
      <c r="E18" s="107"/>
      <c r="F18" s="99"/>
      <c r="G18" s="15"/>
      <c r="H18" s="42"/>
      <c r="I18" s="42"/>
    </row>
    <row r="19" spans="1:9" x14ac:dyDescent="0.25">
      <c r="A19" s="15"/>
      <c r="B19" s="15" t="s">
        <v>27</v>
      </c>
      <c r="C19" s="20" t="s">
        <v>52</v>
      </c>
      <c r="D19" s="20" t="s">
        <v>52</v>
      </c>
      <c r="E19" s="125" t="s">
        <v>52</v>
      </c>
      <c r="F19" s="125"/>
      <c r="G19" s="15"/>
      <c r="H19" s="42"/>
      <c r="I19" s="42"/>
    </row>
    <row r="20" spans="1:9" x14ac:dyDescent="0.25">
      <c r="A20" s="15"/>
      <c r="B20" s="15" t="s">
        <v>28</v>
      </c>
      <c r="C20" s="20" t="s">
        <v>29</v>
      </c>
      <c r="D20" s="20" t="s">
        <v>29</v>
      </c>
      <c r="E20" s="106"/>
      <c r="F20" s="106"/>
      <c r="G20" s="15"/>
      <c r="H20" s="42"/>
      <c r="I20" s="42"/>
    </row>
    <row r="21" spans="1:9" x14ac:dyDescent="0.25">
      <c r="A21" s="15"/>
      <c r="B21" s="15" t="s">
        <v>98</v>
      </c>
      <c r="C21" s="22">
        <v>0.60540000000000005</v>
      </c>
      <c r="D21" s="22">
        <v>0.54069999999999996</v>
      </c>
      <c r="E21" s="108">
        <f>SUM(C21:D21)/2</f>
        <v>0.57305000000000006</v>
      </c>
      <c r="F21" s="99"/>
      <c r="G21" s="15"/>
      <c r="H21" s="42"/>
      <c r="I21" s="42"/>
    </row>
    <row r="22" spans="1:9" x14ac:dyDescent="0.25">
      <c r="A22" s="15"/>
      <c r="B22" s="15" t="s">
        <v>99</v>
      </c>
      <c r="C22" s="22">
        <v>0.21940000000000001</v>
      </c>
      <c r="D22" s="22">
        <v>0.27889999999999998</v>
      </c>
      <c r="E22" s="109"/>
      <c r="F22" s="99"/>
      <c r="G22" s="15"/>
      <c r="H22" s="42"/>
      <c r="I22" s="42"/>
    </row>
    <row r="23" spans="1:9" x14ac:dyDescent="0.25">
      <c r="A23" s="15"/>
      <c r="B23" s="15" t="s">
        <v>45</v>
      </c>
      <c r="C23" s="22" t="s">
        <v>46</v>
      </c>
      <c r="D23" s="22" t="s">
        <v>46</v>
      </c>
      <c r="E23" s="107" t="s">
        <v>46</v>
      </c>
      <c r="F23" s="99"/>
      <c r="G23" s="15"/>
      <c r="H23" s="42"/>
      <c r="I23" s="42"/>
    </row>
    <row r="24" spans="1:9" x14ac:dyDescent="0.25">
      <c r="A24" s="15"/>
      <c r="B24" s="15" t="s">
        <v>81</v>
      </c>
      <c r="C24" s="22">
        <v>0.55410000000000004</v>
      </c>
      <c r="D24" s="22">
        <v>0.50329999999999997</v>
      </c>
      <c r="E24" s="101">
        <f>AVERAGE(C24:D24)</f>
        <v>0.52869999999999995</v>
      </c>
      <c r="F24" s="99" t="s">
        <v>87</v>
      </c>
      <c r="G24" s="15"/>
      <c r="H24" s="42"/>
      <c r="I24" s="42"/>
    </row>
    <row r="25" spans="1:9" x14ac:dyDescent="0.25">
      <c r="A25" s="51" t="s">
        <v>148</v>
      </c>
      <c r="B25" s="51"/>
      <c r="C25" s="75"/>
      <c r="D25" s="75"/>
      <c r="E25" s="110"/>
      <c r="F25" s="111"/>
      <c r="G25" s="15"/>
      <c r="H25" s="15"/>
      <c r="I25" s="15"/>
    </row>
    <row r="26" spans="1:9" x14ac:dyDescent="0.25">
      <c r="A26" s="15"/>
      <c r="B26" s="49" t="s">
        <v>108</v>
      </c>
      <c r="C26" s="76"/>
      <c r="D26" s="76"/>
      <c r="E26" s="107" t="s">
        <v>94</v>
      </c>
      <c r="F26" s="99"/>
      <c r="G26" s="15"/>
      <c r="H26" s="15"/>
      <c r="I26" s="15"/>
    </row>
    <row r="27" spans="1:9" x14ac:dyDescent="0.25">
      <c r="A27" s="15"/>
      <c r="B27" s="15" t="s">
        <v>78</v>
      </c>
      <c r="C27" s="31">
        <v>2022</v>
      </c>
      <c r="D27" s="31">
        <v>11977</v>
      </c>
      <c r="E27" s="109">
        <f t="shared" ref="E27:E29" si="2">AVERAGE(C27:D27)</f>
        <v>6999.5</v>
      </c>
      <c r="F27" s="99" t="s">
        <v>87</v>
      </c>
      <c r="G27" s="15"/>
      <c r="H27" s="15"/>
      <c r="I27" s="15"/>
    </row>
    <row r="28" spans="1:9" x14ac:dyDescent="0.25">
      <c r="A28" s="15"/>
      <c r="B28" s="15" t="s">
        <v>79</v>
      </c>
      <c r="C28" s="31">
        <v>515</v>
      </c>
      <c r="D28" s="31">
        <v>3695</v>
      </c>
      <c r="E28" s="109">
        <f t="shared" si="2"/>
        <v>2105</v>
      </c>
      <c r="F28" s="99" t="s">
        <v>87</v>
      </c>
      <c r="G28" s="15"/>
      <c r="H28" s="15"/>
      <c r="I28" s="15"/>
    </row>
    <row r="29" spans="1:9" x14ac:dyDescent="0.25">
      <c r="A29" s="15"/>
      <c r="B29" s="15" t="s">
        <v>80</v>
      </c>
      <c r="C29" s="31">
        <v>15</v>
      </c>
      <c r="D29" s="31">
        <v>138</v>
      </c>
      <c r="E29" s="109">
        <f t="shared" si="2"/>
        <v>76.5</v>
      </c>
      <c r="F29" s="99" t="s">
        <v>87</v>
      </c>
      <c r="G29" s="15"/>
      <c r="H29" s="15"/>
      <c r="I29" s="15"/>
    </row>
    <row r="30" spans="1:9" x14ac:dyDescent="0.25">
      <c r="A30" s="51" t="s">
        <v>114</v>
      </c>
      <c r="B30" s="51"/>
      <c r="C30" s="77"/>
      <c r="D30" s="77"/>
      <c r="E30" s="113"/>
      <c r="F30" s="111"/>
      <c r="G30" s="15"/>
      <c r="H30" s="15"/>
      <c r="I30" s="15"/>
    </row>
    <row r="31" spans="1:9" x14ac:dyDescent="0.25">
      <c r="A31" s="15"/>
      <c r="B31" s="15" t="s">
        <v>34</v>
      </c>
      <c r="C31" s="20" t="s">
        <v>35</v>
      </c>
      <c r="D31" s="20" t="s">
        <v>35</v>
      </c>
      <c r="E31" s="126" t="s">
        <v>35</v>
      </c>
      <c r="F31" s="126"/>
      <c r="G31" s="15"/>
      <c r="H31" s="15"/>
      <c r="I31" s="15"/>
    </row>
    <row r="32" spans="1:9" x14ac:dyDescent="0.25">
      <c r="A32" s="15"/>
      <c r="B32" s="15" t="s">
        <v>36</v>
      </c>
      <c r="C32" s="20">
        <v>1492</v>
      </c>
      <c r="D32" s="20">
        <v>9425</v>
      </c>
      <c r="E32" s="107">
        <f>SUM(C32:D32)</f>
        <v>10917</v>
      </c>
      <c r="F32" s="99" t="s">
        <v>86</v>
      </c>
      <c r="G32" s="15"/>
      <c r="H32" s="15"/>
      <c r="I32" s="15"/>
    </row>
    <row r="33" spans="1:9" x14ac:dyDescent="0.25">
      <c r="A33" s="51" t="s">
        <v>6</v>
      </c>
      <c r="B33" s="51"/>
      <c r="C33" s="77"/>
      <c r="D33" s="77"/>
      <c r="E33" s="113"/>
      <c r="F33" s="111"/>
      <c r="G33" s="15"/>
      <c r="H33" s="15"/>
      <c r="I33" s="15"/>
    </row>
    <row r="34" spans="1:9" x14ac:dyDescent="0.25">
      <c r="A34" s="15"/>
      <c r="B34" s="49" t="s">
        <v>20</v>
      </c>
      <c r="C34" s="78"/>
      <c r="D34" s="78"/>
      <c r="E34" s="107" t="s">
        <v>158</v>
      </c>
      <c r="F34" s="99"/>
      <c r="G34" s="15"/>
      <c r="H34" s="15"/>
      <c r="I34" s="15"/>
    </row>
    <row r="35" spans="1:9" x14ac:dyDescent="0.25">
      <c r="A35" s="15"/>
      <c r="B35" s="15" t="s">
        <v>13</v>
      </c>
      <c r="C35" s="20">
        <v>776</v>
      </c>
      <c r="D35" s="20">
        <v>2775</v>
      </c>
      <c r="E35" s="107">
        <f>SUM(C35:D35)</f>
        <v>3551</v>
      </c>
      <c r="F35" s="99" t="s">
        <v>86</v>
      </c>
      <c r="G35" s="15"/>
      <c r="H35" s="15"/>
      <c r="I35" s="15"/>
    </row>
    <row r="36" spans="1:9" x14ac:dyDescent="0.25">
      <c r="A36" s="15"/>
      <c r="B36" s="15" t="s">
        <v>12</v>
      </c>
      <c r="C36" s="20">
        <v>794</v>
      </c>
      <c r="D36" s="14">
        <v>7069</v>
      </c>
      <c r="E36" s="107">
        <f t="shared" ref="E36:E38" si="3">SUM(C36:D36)</f>
        <v>7863</v>
      </c>
      <c r="F36" s="99" t="s">
        <v>86</v>
      </c>
      <c r="G36" s="15"/>
      <c r="H36" s="15"/>
      <c r="I36" s="15"/>
    </row>
    <row r="37" spans="1:9" x14ac:dyDescent="0.25">
      <c r="A37" s="15"/>
      <c r="B37" s="15" t="s">
        <v>14</v>
      </c>
      <c r="C37" s="20">
        <v>1</v>
      </c>
      <c r="D37" s="20">
        <v>74</v>
      </c>
      <c r="E37" s="107">
        <f t="shared" si="3"/>
        <v>75</v>
      </c>
      <c r="F37" s="99" t="s">
        <v>86</v>
      </c>
      <c r="G37" s="15"/>
      <c r="H37" s="15"/>
      <c r="I37" s="15"/>
    </row>
    <row r="38" spans="1:9" x14ac:dyDescent="0.25">
      <c r="A38" s="15"/>
      <c r="B38" s="15" t="s">
        <v>15</v>
      </c>
      <c r="C38" s="14">
        <v>981</v>
      </c>
      <c r="D38" s="20">
        <v>5892</v>
      </c>
      <c r="E38" s="107">
        <f t="shared" si="3"/>
        <v>6873</v>
      </c>
      <c r="F38" s="99" t="s">
        <v>86</v>
      </c>
      <c r="G38" s="15"/>
      <c r="H38" s="15"/>
      <c r="I38" s="15"/>
    </row>
    <row r="39" spans="1:9" x14ac:dyDescent="0.25">
      <c r="A39" s="15"/>
      <c r="B39" s="49" t="s">
        <v>70</v>
      </c>
      <c r="C39" s="78"/>
      <c r="D39" s="78"/>
      <c r="E39" s="107"/>
      <c r="F39" s="99"/>
      <c r="G39" s="15"/>
      <c r="H39" s="15"/>
      <c r="I39" s="15"/>
    </row>
    <row r="40" spans="1:9" x14ac:dyDescent="0.25">
      <c r="A40" s="15"/>
      <c r="B40" s="15" t="s">
        <v>30</v>
      </c>
      <c r="C40" s="20" t="s">
        <v>225</v>
      </c>
      <c r="D40" s="20" t="s">
        <v>312</v>
      </c>
      <c r="E40" s="107"/>
      <c r="F40" s="99"/>
      <c r="G40" s="15"/>
      <c r="H40" s="15"/>
      <c r="I40" s="15"/>
    </row>
    <row r="41" spans="1:9" x14ac:dyDescent="0.25">
      <c r="A41" s="15"/>
      <c r="B41" s="15" t="s">
        <v>8</v>
      </c>
      <c r="C41" s="20" t="s">
        <v>1</v>
      </c>
      <c r="D41" s="20" t="s">
        <v>289</v>
      </c>
      <c r="E41" s="107"/>
      <c r="F41" s="99"/>
      <c r="G41" s="15"/>
      <c r="H41" s="15"/>
      <c r="I41" s="15"/>
    </row>
    <row r="42" spans="1:9" x14ac:dyDescent="0.25">
      <c r="A42" s="15"/>
      <c r="B42" s="15" t="s">
        <v>9</v>
      </c>
      <c r="C42" s="20" t="s">
        <v>250</v>
      </c>
      <c r="D42" s="20" t="s">
        <v>117</v>
      </c>
      <c r="E42" s="107"/>
      <c r="F42" s="99"/>
      <c r="G42" s="15"/>
      <c r="H42" s="15"/>
      <c r="I42" s="15"/>
    </row>
    <row r="43" spans="1:9" x14ac:dyDescent="0.25">
      <c r="A43" s="15"/>
      <c r="B43" s="15" t="s">
        <v>10</v>
      </c>
      <c r="C43" s="20" t="s">
        <v>266</v>
      </c>
      <c r="D43" s="20" t="s">
        <v>321</v>
      </c>
      <c r="E43" s="107"/>
      <c r="F43" s="99"/>
      <c r="G43" s="15"/>
      <c r="I43" s="15"/>
    </row>
    <row r="44" spans="1:9" x14ac:dyDescent="0.25">
      <c r="A44" s="15"/>
      <c r="B44" s="15" t="s">
        <v>11</v>
      </c>
      <c r="C44" s="20" t="s">
        <v>317</v>
      </c>
      <c r="D44" s="20" t="s">
        <v>297</v>
      </c>
      <c r="E44" s="107"/>
      <c r="F44" s="99"/>
      <c r="G44" s="15"/>
      <c r="H44" s="15"/>
      <c r="I44" s="15"/>
    </row>
    <row r="45" spans="1:9" x14ac:dyDescent="0.25">
      <c r="A45" s="15"/>
      <c r="B45" s="49" t="s">
        <v>69</v>
      </c>
      <c r="C45" s="78"/>
      <c r="D45" s="78"/>
      <c r="E45" s="107" t="s">
        <v>61</v>
      </c>
      <c r="F45" s="99"/>
      <c r="G45" s="15"/>
      <c r="H45" s="15"/>
      <c r="I45" s="15"/>
    </row>
    <row r="46" spans="1:9" x14ac:dyDescent="0.25">
      <c r="A46" s="15"/>
      <c r="B46" s="15" t="s">
        <v>30</v>
      </c>
      <c r="C46" s="20" t="s">
        <v>61</v>
      </c>
      <c r="D46" s="20" t="s">
        <v>61</v>
      </c>
      <c r="E46" s="107"/>
      <c r="F46" s="99"/>
      <c r="G46" s="15"/>
      <c r="H46" s="15"/>
      <c r="I46" s="15"/>
    </row>
    <row r="47" spans="1:9" x14ac:dyDescent="0.25">
      <c r="A47" s="15"/>
      <c r="B47" s="15" t="s">
        <v>8</v>
      </c>
      <c r="C47" s="20" t="s">
        <v>62</v>
      </c>
      <c r="D47" s="20" t="s">
        <v>181</v>
      </c>
      <c r="E47" s="107"/>
      <c r="F47" s="99"/>
      <c r="G47" s="15"/>
      <c r="H47" s="15"/>
      <c r="I47" s="15"/>
    </row>
    <row r="48" spans="1:9" x14ac:dyDescent="0.25">
      <c r="A48" s="15"/>
      <c r="B48" s="15" t="s">
        <v>9</v>
      </c>
      <c r="C48" s="20" t="s">
        <v>62</v>
      </c>
      <c r="D48" s="20" t="s">
        <v>243</v>
      </c>
      <c r="E48" s="107"/>
      <c r="F48" s="99"/>
      <c r="G48" s="15"/>
      <c r="H48" s="15"/>
      <c r="I48" s="15"/>
    </row>
    <row r="49" spans="1:9" x14ac:dyDescent="0.25">
      <c r="A49" s="51" t="s">
        <v>144</v>
      </c>
      <c r="B49" s="51"/>
      <c r="C49" s="77"/>
      <c r="D49" s="77"/>
      <c r="E49" s="113"/>
      <c r="F49" s="111"/>
      <c r="G49" s="15"/>
      <c r="H49" s="15"/>
      <c r="I49" s="15"/>
    </row>
    <row r="50" spans="1:9" x14ac:dyDescent="0.25">
      <c r="A50" s="15"/>
      <c r="B50" s="49" t="s">
        <v>149</v>
      </c>
      <c r="C50" s="78"/>
      <c r="D50" s="78"/>
      <c r="E50" s="107"/>
      <c r="F50" s="99"/>
      <c r="G50" s="15"/>
      <c r="H50" s="15"/>
      <c r="I50" s="15"/>
    </row>
    <row r="51" spans="1:9" x14ac:dyDescent="0.25">
      <c r="A51" s="15"/>
      <c r="B51" s="15" t="s">
        <v>30</v>
      </c>
      <c r="C51" s="20" t="s">
        <v>165</v>
      </c>
      <c r="D51" s="20" t="s">
        <v>206</v>
      </c>
      <c r="E51" s="106"/>
      <c r="F51" s="99"/>
      <c r="G51" s="15"/>
      <c r="H51" s="15"/>
      <c r="I51" s="15"/>
    </row>
    <row r="52" spans="1:9" x14ac:dyDescent="0.25">
      <c r="A52" s="15"/>
      <c r="B52" s="15" t="s">
        <v>8</v>
      </c>
      <c r="C52" s="20" t="s">
        <v>152</v>
      </c>
      <c r="D52" s="20" t="s">
        <v>207</v>
      </c>
      <c r="E52" s="107"/>
      <c r="F52" s="99"/>
    </row>
    <row r="53" spans="1:9" x14ac:dyDescent="0.25">
      <c r="A53" s="15"/>
      <c r="B53" s="15" t="s">
        <v>9</v>
      </c>
      <c r="C53" s="20" t="s">
        <v>173</v>
      </c>
      <c r="D53" s="20" t="s">
        <v>95</v>
      </c>
      <c r="E53" s="106"/>
      <c r="F53" s="99"/>
    </row>
    <row r="54" spans="1:9" x14ac:dyDescent="0.25">
      <c r="A54" s="15"/>
      <c r="B54" s="15" t="s">
        <v>10</v>
      </c>
      <c r="C54" s="20" t="s">
        <v>226</v>
      </c>
      <c r="D54" s="20" t="s">
        <v>313</v>
      </c>
      <c r="E54" s="106"/>
      <c r="F54" s="99"/>
    </row>
    <row r="55" spans="1:9" x14ac:dyDescent="0.25">
      <c r="A55" s="15"/>
      <c r="B55" s="15" t="s">
        <v>11</v>
      </c>
      <c r="C55" s="20" t="s">
        <v>327</v>
      </c>
      <c r="D55" s="20" t="s">
        <v>216</v>
      </c>
      <c r="E55" s="107"/>
      <c r="F55" s="99"/>
    </row>
    <row r="56" spans="1:9" x14ac:dyDescent="0.25">
      <c r="A56" s="15"/>
      <c r="C56" s="118"/>
    </row>
    <row r="57" spans="1:9" x14ac:dyDescent="0.25">
      <c r="A57" s="15"/>
    </row>
    <row r="58" spans="1:9" x14ac:dyDescent="0.25">
      <c r="A58" s="15"/>
      <c r="B58" s="15" t="s">
        <v>323</v>
      </c>
      <c r="C58" s="1" t="s">
        <v>331</v>
      </c>
      <c r="D58" s="121" t="s">
        <v>206</v>
      </c>
      <c r="E58" s="117" t="s">
        <v>272</v>
      </c>
    </row>
    <row r="59" spans="1:9" x14ac:dyDescent="0.25">
      <c r="A59" s="15"/>
      <c r="B59" s="15" t="s">
        <v>324</v>
      </c>
      <c r="C59" s="1" t="s">
        <v>325</v>
      </c>
      <c r="D59" s="121" t="s">
        <v>207</v>
      </c>
      <c r="E59" s="117" t="s">
        <v>273</v>
      </c>
    </row>
    <row r="60" spans="1:9" x14ac:dyDescent="0.25">
      <c r="A60" s="15"/>
      <c r="B60" s="15" t="s">
        <v>174</v>
      </c>
      <c r="C60" s="1" t="s">
        <v>329</v>
      </c>
      <c r="D60" s="121" t="s">
        <v>274</v>
      </c>
      <c r="E60" s="117" t="s">
        <v>275</v>
      </c>
    </row>
    <row r="61" spans="1:9" x14ac:dyDescent="0.25">
      <c r="B61" s="15" t="s">
        <v>326</v>
      </c>
      <c r="C61" s="1" t="s">
        <v>328</v>
      </c>
      <c r="D61" s="94" t="s">
        <v>313</v>
      </c>
      <c r="E61" s="122" t="s">
        <v>314</v>
      </c>
    </row>
    <row r="62" spans="1:9" x14ac:dyDescent="0.25">
      <c r="B62" s="15" t="s">
        <v>319</v>
      </c>
      <c r="C62" s="1" t="s">
        <v>330</v>
      </c>
    </row>
  </sheetData>
  <mergeCells count="4">
    <mergeCell ref="A1:B1"/>
    <mergeCell ref="E1:F1"/>
    <mergeCell ref="E19:F19"/>
    <mergeCell ref="E31:F31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732E89-5E03-4506-9518-B76ACC3065B4}">
  <dimension ref="A1:W61"/>
  <sheetViews>
    <sheetView workbookViewId="0">
      <pane ySplit="1" topLeftCell="A2" activePane="bottomLeft" state="frozen"/>
      <selection pane="bottomLeft" activeCell="D56" sqref="D56"/>
    </sheetView>
  </sheetViews>
  <sheetFormatPr defaultRowHeight="15" x14ac:dyDescent="0.25"/>
  <cols>
    <col min="1" max="1" width="5.28515625" customWidth="1"/>
    <col min="2" max="2" width="29.140625" customWidth="1"/>
    <col min="3" max="3" width="29" style="1" customWidth="1"/>
    <col min="4" max="4" width="24.85546875" style="20" customWidth="1"/>
    <col min="5" max="5" width="10.42578125" style="62" customWidth="1"/>
    <col min="6" max="6" width="7.42578125" customWidth="1"/>
  </cols>
  <sheetData>
    <row r="1" spans="1:23" x14ac:dyDescent="0.25">
      <c r="A1" s="123" t="s">
        <v>4</v>
      </c>
      <c r="B1" s="123"/>
      <c r="C1" s="14" t="s">
        <v>0</v>
      </c>
      <c r="D1" s="14" t="s">
        <v>1</v>
      </c>
      <c r="E1" s="124" t="s">
        <v>2</v>
      </c>
      <c r="F1" s="124"/>
      <c r="G1" s="15"/>
      <c r="H1" s="15"/>
      <c r="I1" s="15"/>
    </row>
    <row r="2" spans="1:23" x14ac:dyDescent="0.25">
      <c r="A2" s="51" t="s">
        <v>3</v>
      </c>
      <c r="B2" s="51"/>
      <c r="C2" s="77"/>
      <c r="D2" s="77"/>
      <c r="E2" s="60"/>
      <c r="F2" s="51"/>
      <c r="G2" s="15"/>
      <c r="H2" s="15"/>
      <c r="I2" s="15"/>
    </row>
    <row r="3" spans="1:23" x14ac:dyDescent="0.25">
      <c r="A3" s="15"/>
      <c r="B3" s="15" t="s">
        <v>53</v>
      </c>
      <c r="C3" s="31">
        <v>2749</v>
      </c>
      <c r="D3" s="31">
        <v>19626</v>
      </c>
      <c r="E3" s="98">
        <f>SUM(C3:D3)</f>
        <v>22375</v>
      </c>
      <c r="F3" s="99" t="s">
        <v>86</v>
      </c>
      <c r="G3" s="15"/>
      <c r="H3" s="15"/>
      <c r="I3" s="15"/>
    </row>
    <row r="4" spans="1:23" x14ac:dyDescent="0.25">
      <c r="A4" s="15"/>
      <c r="B4" s="15" t="s">
        <v>22</v>
      </c>
      <c r="C4" s="31">
        <v>1743</v>
      </c>
      <c r="D4" s="31">
        <v>9262</v>
      </c>
      <c r="E4" s="98">
        <f>SUM(C4:D4)</f>
        <v>11005</v>
      </c>
      <c r="F4" s="99" t="s">
        <v>86</v>
      </c>
      <c r="G4" s="15"/>
      <c r="H4" s="15"/>
      <c r="I4" s="15"/>
    </row>
    <row r="5" spans="1:23" x14ac:dyDescent="0.25">
      <c r="A5" s="15"/>
      <c r="B5" s="15" t="s">
        <v>24</v>
      </c>
      <c r="C5" s="22">
        <v>0.60499999999999998</v>
      </c>
      <c r="D5" s="22">
        <v>0.57099999999999995</v>
      </c>
      <c r="E5" s="101">
        <f t="shared" ref="E5:E6" si="0">AVERAGE(C5:D5)</f>
        <v>0.58799999999999997</v>
      </c>
      <c r="F5" s="99" t="s">
        <v>87</v>
      </c>
      <c r="G5" s="15"/>
      <c r="H5" s="15"/>
      <c r="I5" s="15"/>
    </row>
    <row r="6" spans="1:23" x14ac:dyDescent="0.25">
      <c r="A6" s="15"/>
      <c r="B6" s="15" t="s">
        <v>25</v>
      </c>
      <c r="C6" s="22">
        <v>0.39500000000000002</v>
      </c>
      <c r="D6" s="22">
        <v>0.42899999999999999</v>
      </c>
      <c r="E6" s="101">
        <f t="shared" si="0"/>
        <v>0.41200000000000003</v>
      </c>
      <c r="F6" s="99" t="s">
        <v>87</v>
      </c>
      <c r="G6" s="44"/>
      <c r="H6" s="15"/>
      <c r="I6" s="15"/>
    </row>
    <row r="7" spans="1:23" x14ac:dyDescent="0.25">
      <c r="A7" s="15"/>
      <c r="B7" s="15" t="s">
        <v>23</v>
      </c>
      <c r="C7" s="31">
        <v>16311</v>
      </c>
      <c r="D7" s="31">
        <v>73503</v>
      </c>
      <c r="E7" s="98">
        <f>SUM(C7:D7)</f>
        <v>89814</v>
      </c>
      <c r="F7" s="99" t="s">
        <v>86</v>
      </c>
      <c r="G7" s="15"/>
      <c r="H7" s="15"/>
      <c r="I7" s="15"/>
    </row>
    <row r="8" spans="1:23" x14ac:dyDescent="0.25">
      <c r="A8" s="15"/>
      <c r="B8" s="15" t="s">
        <v>17</v>
      </c>
      <c r="C8" s="20">
        <v>5.93</v>
      </c>
      <c r="D8" s="20">
        <v>3.75</v>
      </c>
      <c r="E8" s="103">
        <f>AVERAGE(C8:D8)</f>
        <v>4.84</v>
      </c>
      <c r="F8" s="99" t="s">
        <v>87</v>
      </c>
      <c r="G8" s="15"/>
      <c r="H8" s="15"/>
      <c r="I8" s="15"/>
    </row>
    <row r="9" spans="1:23" x14ac:dyDescent="0.25">
      <c r="A9" s="15"/>
      <c r="B9" s="15" t="s">
        <v>18</v>
      </c>
      <c r="C9" s="20" t="s">
        <v>177</v>
      </c>
      <c r="D9" s="32" t="s">
        <v>221</v>
      </c>
      <c r="E9" s="105" t="s">
        <v>320</v>
      </c>
      <c r="F9" s="106" t="s">
        <v>87</v>
      </c>
      <c r="G9" s="15">
        <f>(((9*60)+16))</f>
        <v>556</v>
      </c>
      <c r="H9" s="15"/>
      <c r="I9" s="15"/>
    </row>
    <row r="10" spans="1:23" x14ac:dyDescent="0.25">
      <c r="A10" s="15"/>
      <c r="B10" s="15" t="s">
        <v>16</v>
      </c>
      <c r="C10" s="22">
        <v>0.53359999999999996</v>
      </c>
      <c r="D10" s="22">
        <v>0.23219999999999999</v>
      </c>
      <c r="E10" s="101">
        <f t="shared" ref="E10" si="1">AVERAGE(C10:D10)</f>
        <v>0.38289999999999996</v>
      </c>
      <c r="F10" s="99" t="s">
        <v>87</v>
      </c>
      <c r="G10" s="15">
        <f>(G9/2)/60</f>
        <v>4.6333333333333337</v>
      </c>
      <c r="H10" s="15"/>
      <c r="I10" s="15"/>
    </row>
    <row r="11" spans="1:23" x14ac:dyDescent="0.25">
      <c r="A11" s="15"/>
      <c r="B11" s="15" t="s">
        <v>40</v>
      </c>
      <c r="C11" s="20" t="s">
        <v>37</v>
      </c>
      <c r="D11" s="20" t="s">
        <v>37</v>
      </c>
      <c r="E11" s="107" t="s">
        <v>37</v>
      </c>
      <c r="F11" s="99"/>
      <c r="G11" s="15">
        <f>60*0.633</f>
        <v>37.980000000000004</v>
      </c>
      <c r="H11" s="15"/>
      <c r="I11" s="15"/>
    </row>
    <row r="12" spans="1:23" x14ac:dyDescent="0.25">
      <c r="A12" s="15"/>
      <c r="B12" s="15" t="s">
        <v>8</v>
      </c>
      <c r="C12" s="20" t="s">
        <v>219</v>
      </c>
      <c r="D12" s="20" t="s">
        <v>219</v>
      </c>
      <c r="E12" s="107"/>
      <c r="F12" s="99"/>
      <c r="G12" s="15"/>
      <c r="H12" s="15"/>
      <c r="I12" s="15"/>
      <c r="W12" t="s">
        <v>102</v>
      </c>
    </row>
    <row r="13" spans="1:23" x14ac:dyDescent="0.25">
      <c r="A13" s="15"/>
      <c r="B13" s="15" t="s">
        <v>9</v>
      </c>
      <c r="C13" s="20" t="s">
        <v>284</v>
      </c>
      <c r="D13" s="20" t="s">
        <v>54</v>
      </c>
      <c r="E13" s="107"/>
      <c r="F13" s="99"/>
      <c r="G13" s="15"/>
    </row>
    <row r="14" spans="1:23" x14ac:dyDescent="0.25">
      <c r="A14" s="15"/>
      <c r="B14" s="15" t="s">
        <v>41</v>
      </c>
      <c r="C14" s="20" t="s">
        <v>56</v>
      </c>
      <c r="D14" s="20" t="s">
        <v>56</v>
      </c>
      <c r="E14" s="107" t="s">
        <v>56</v>
      </c>
      <c r="F14" s="99"/>
      <c r="G14" s="15"/>
    </row>
    <row r="15" spans="1:23" x14ac:dyDescent="0.25">
      <c r="A15" s="15"/>
      <c r="B15" s="15" t="s">
        <v>8</v>
      </c>
      <c r="C15" s="20" t="s">
        <v>110</v>
      </c>
      <c r="D15" s="20" t="s">
        <v>132</v>
      </c>
      <c r="E15" s="107"/>
      <c r="F15" s="99"/>
      <c r="G15" s="15"/>
    </row>
    <row r="16" spans="1:23" x14ac:dyDescent="0.25">
      <c r="A16" s="15"/>
      <c r="B16" s="15" t="s">
        <v>9</v>
      </c>
      <c r="C16" s="20" t="s">
        <v>60</v>
      </c>
      <c r="D16" s="20" t="s">
        <v>57</v>
      </c>
      <c r="E16" s="107"/>
      <c r="F16" s="99"/>
      <c r="G16" s="15"/>
      <c r="H16" s="41"/>
      <c r="I16" s="41"/>
    </row>
    <row r="17" spans="1:9" x14ac:dyDescent="0.25">
      <c r="A17" s="15"/>
      <c r="B17" s="15" t="s">
        <v>10</v>
      </c>
      <c r="C17" s="20" t="s">
        <v>304</v>
      </c>
      <c r="D17" s="20" t="s">
        <v>125</v>
      </c>
      <c r="E17" s="107"/>
      <c r="F17" s="99"/>
      <c r="G17" s="15"/>
      <c r="H17" s="42"/>
      <c r="I17" s="42"/>
    </row>
    <row r="18" spans="1:9" x14ac:dyDescent="0.25">
      <c r="A18" s="15"/>
      <c r="B18" s="15" t="s">
        <v>11</v>
      </c>
      <c r="C18" s="20" t="s">
        <v>132</v>
      </c>
      <c r="D18" s="20" t="s">
        <v>60</v>
      </c>
      <c r="E18" s="107"/>
      <c r="F18" s="99"/>
      <c r="G18" s="15"/>
      <c r="H18" s="42"/>
      <c r="I18" s="42"/>
    </row>
    <row r="19" spans="1:9" x14ac:dyDescent="0.25">
      <c r="A19" s="15"/>
      <c r="B19" s="15" t="s">
        <v>27</v>
      </c>
      <c r="C19" s="20" t="s">
        <v>52</v>
      </c>
      <c r="D19" s="20" t="s">
        <v>52</v>
      </c>
      <c r="E19" s="125" t="s">
        <v>52</v>
      </c>
      <c r="F19" s="125"/>
      <c r="G19" s="15"/>
      <c r="H19" s="42"/>
      <c r="I19" s="42"/>
    </row>
    <row r="20" spans="1:9" x14ac:dyDescent="0.25">
      <c r="A20" s="15"/>
      <c r="B20" s="15" t="s">
        <v>28</v>
      </c>
      <c r="C20" s="20" t="s">
        <v>29</v>
      </c>
      <c r="D20" s="20" t="s">
        <v>29</v>
      </c>
      <c r="E20" s="106"/>
      <c r="F20" s="106"/>
      <c r="G20" s="15"/>
      <c r="H20" s="42"/>
      <c r="I20" s="42"/>
    </row>
    <row r="21" spans="1:9" x14ac:dyDescent="0.25">
      <c r="A21" s="15"/>
      <c r="B21" s="15" t="s">
        <v>98</v>
      </c>
      <c r="C21" s="22">
        <v>0.59509999999999996</v>
      </c>
      <c r="D21" s="22">
        <v>0.55000000000000004</v>
      </c>
      <c r="E21" s="108">
        <f>SUM(C21:D21)/2</f>
        <v>0.57255</v>
      </c>
      <c r="F21" s="99"/>
      <c r="G21" s="15"/>
      <c r="H21" s="42"/>
      <c r="I21" s="42"/>
    </row>
    <row r="22" spans="1:9" x14ac:dyDescent="0.25">
      <c r="A22" s="15"/>
      <c r="B22" s="15" t="s">
        <v>99</v>
      </c>
      <c r="C22" s="22">
        <v>0.21640000000000001</v>
      </c>
      <c r="D22" s="22">
        <v>0.27389999999999998</v>
      </c>
      <c r="E22" s="109"/>
      <c r="F22" s="99"/>
      <c r="G22" s="15"/>
      <c r="H22" s="42"/>
      <c r="I22" s="42"/>
    </row>
    <row r="23" spans="1:9" x14ac:dyDescent="0.25">
      <c r="A23" s="15"/>
      <c r="B23" s="15" t="s">
        <v>45</v>
      </c>
      <c r="C23" s="20" t="s">
        <v>46</v>
      </c>
      <c r="D23" s="22" t="s">
        <v>46</v>
      </c>
      <c r="E23" s="107" t="s">
        <v>46</v>
      </c>
      <c r="F23" s="99"/>
      <c r="G23" s="15"/>
      <c r="H23" s="42"/>
      <c r="I23" s="42"/>
    </row>
    <row r="24" spans="1:9" x14ac:dyDescent="0.25">
      <c r="A24" s="15"/>
      <c r="B24" s="15" t="s">
        <v>81</v>
      </c>
      <c r="C24" s="22">
        <v>0.54059999999999997</v>
      </c>
      <c r="D24" s="22">
        <v>0.49330000000000002</v>
      </c>
      <c r="E24" s="101">
        <f>AVERAGE(C24:D24)</f>
        <v>0.51695000000000002</v>
      </c>
      <c r="F24" s="99" t="s">
        <v>87</v>
      </c>
      <c r="G24" s="15"/>
      <c r="H24" s="42"/>
      <c r="I24" s="42"/>
    </row>
    <row r="25" spans="1:9" x14ac:dyDescent="0.25">
      <c r="A25" s="51" t="s">
        <v>148</v>
      </c>
      <c r="B25" s="51"/>
      <c r="C25" s="75"/>
      <c r="D25" s="75"/>
      <c r="E25" s="110"/>
      <c r="F25" s="111"/>
      <c r="G25" s="15"/>
      <c r="H25" s="15"/>
      <c r="I25" s="15"/>
    </row>
    <row r="26" spans="1:9" x14ac:dyDescent="0.25">
      <c r="A26" s="15"/>
      <c r="B26" s="49" t="s">
        <v>108</v>
      </c>
      <c r="C26" s="76"/>
      <c r="D26" s="76"/>
      <c r="E26" s="107" t="s">
        <v>94</v>
      </c>
      <c r="F26" s="99"/>
      <c r="G26" s="15"/>
      <c r="H26" s="15"/>
      <c r="I26" s="15"/>
    </row>
    <row r="27" spans="1:9" x14ac:dyDescent="0.25">
      <c r="A27" s="15"/>
      <c r="B27" s="15" t="s">
        <v>78</v>
      </c>
      <c r="C27" s="31">
        <v>2111</v>
      </c>
      <c r="D27" s="31">
        <v>14953</v>
      </c>
      <c r="E27" s="109">
        <f t="shared" ref="E27:E29" si="2">AVERAGE(C27:D27)</f>
        <v>8532</v>
      </c>
      <c r="F27" s="99" t="s">
        <v>87</v>
      </c>
      <c r="G27" s="15"/>
      <c r="H27" s="15"/>
      <c r="I27" s="15"/>
    </row>
    <row r="28" spans="1:9" x14ac:dyDescent="0.25">
      <c r="A28" s="15"/>
      <c r="B28" s="15" t="s">
        <v>79</v>
      </c>
      <c r="C28" s="31">
        <v>625</v>
      </c>
      <c r="D28" s="31">
        <v>4429</v>
      </c>
      <c r="E28" s="109">
        <f t="shared" si="2"/>
        <v>2527</v>
      </c>
      <c r="F28" s="99" t="s">
        <v>87</v>
      </c>
      <c r="G28" s="15"/>
      <c r="H28" s="15"/>
      <c r="I28" s="15"/>
    </row>
    <row r="29" spans="1:9" x14ac:dyDescent="0.25">
      <c r="A29" s="15"/>
      <c r="B29" s="15" t="s">
        <v>80</v>
      </c>
      <c r="C29" s="31">
        <v>13</v>
      </c>
      <c r="D29" s="31">
        <v>244</v>
      </c>
      <c r="E29" s="109">
        <f t="shared" si="2"/>
        <v>128.5</v>
      </c>
      <c r="F29" s="99" t="s">
        <v>87</v>
      </c>
      <c r="G29" s="15"/>
      <c r="H29" s="15"/>
      <c r="I29" s="15"/>
    </row>
    <row r="30" spans="1:9" x14ac:dyDescent="0.25">
      <c r="A30" s="51" t="s">
        <v>114</v>
      </c>
      <c r="B30" s="51"/>
      <c r="C30" s="77"/>
      <c r="D30" s="77"/>
      <c r="E30" s="113"/>
      <c r="F30" s="111"/>
      <c r="G30" s="15"/>
      <c r="H30" s="15"/>
      <c r="I30" s="15"/>
    </row>
    <row r="31" spans="1:9" x14ac:dyDescent="0.25">
      <c r="A31" s="15"/>
      <c r="B31" s="15" t="s">
        <v>34</v>
      </c>
      <c r="C31" s="20" t="s">
        <v>35</v>
      </c>
      <c r="D31" s="20" t="s">
        <v>35</v>
      </c>
      <c r="E31" s="126" t="s">
        <v>35</v>
      </c>
      <c r="F31" s="126"/>
      <c r="G31" s="15"/>
      <c r="H31" s="15"/>
      <c r="I31" s="15"/>
    </row>
    <row r="32" spans="1:9" x14ac:dyDescent="0.25">
      <c r="A32" s="15"/>
      <c r="B32" s="15" t="s">
        <v>36</v>
      </c>
      <c r="C32" s="20">
        <v>1586</v>
      </c>
      <c r="D32" s="20">
        <v>12090</v>
      </c>
      <c r="E32" s="107">
        <f>SUM(C32:D32)</f>
        <v>13676</v>
      </c>
      <c r="F32" s="99" t="s">
        <v>86</v>
      </c>
      <c r="G32" s="15"/>
      <c r="H32" s="15"/>
      <c r="I32" s="15"/>
    </row>
    <row r="33" spans="1:9" x14ac:dyDescent="0.25">
      <c r="A33" s="51" t="s">
        <v>6</v>
      </c>
      <c r="B33" s="51"/>
      <c r="C33" s="77"/>
      <c r="D33" s="77"/>
      <c r="E33" s="113"/>
      <c r="F33" s="111"/>
      <c r="G33" s="15"/>
      <c r="H33" s="15"/>
      <c r="I33" s="15"/>
    </row>
    <row r="34" spans="1:9" x14ac:dyDescent="0.25">
      <c r="A34" s="15"/>
      <c r="B34" s="49" t="s">
        <v>20</v>
      </c>
      <c r="C34" s="78"/>
      <c r="D34" s="78"/>
      <c r="E34" s="107" t="s">
        <v>158</v>
      </c>
      <c r="F34" s="99"/>
      <c r="G34" s="15"/>
      <c r="H34" s="15"/>
      <c r="I34" s="15"/>
    </row>
    <row r="35" spans="1:9" x14ac:dyDescent="0.25">
      <c r="A35" s="15"/>
      <c r="B35" s="15" t="s">
        <v>13</v>
      </c>
      <c r="C35" s="20">
        <v>801</v>
      </c>
      <c r="D35" s="20">
        <v>3626</v>
      </c>
      <c r="E35" s="107">
        <f>SUM(C35:D35)</f>
        <v>4427</v>
      </c>
      <c r="F35" s="99" t="s">
        <v>86</v>
      </c>
      <c r="G35" s="15"/>
      <c r="H35" s="15"/>
      <c r="I35" s="15"/>
    </row>
    <row r="36" spans="1:9" x14ac:dyDescent="0.25">
      <c r="A36" s="15"/>
      <c r="B36" s="15" t="s">
        <v>12</v>
      </c>
      <c r="C36" s="20">
        <v>764</v>
      </c>
      <c r="D36" s="14">
        <v>8592</v>
      </c>
      <c r="E36" s="107">
        <f t="shared" ref="E36:E38" si="3">SUM(C36:D36)</f>
        <v>9356</v>
      </c>
      <c r="F36" s="99" t="s">
        <v>86</v>
      </c>
      <c r="G36" s="15"/>
      <c r="H36" s="15"/>
      <c r="I36" s="15"/>
    </row>
    <row r="37" spans="1:9" x14ac:dyDescent="0.25">
      <c r="A37" s="15"/>
      <c r="B37" s="15" t="s">
        <v>14</v>
      </c>
      <c r="C37" s="20">
        <v>35</v>
      </c>
      <c r="D37" s="20">
        <v>95</v>
      </c>
      <c r="E37" s="107">
        <f t="shared" si="3"/>
        <v>130</v>
      </c>
      <c r="F37" s="99" t="s">
        <v>86</v>
      </c>
      <c r="G37" s="15"/>
      <c r="H37" s="15"/>
      <c r="I37" s="15"/>
    </row>
    <row r="38" spans="1:9" x14ac:dyDescent="0.25">
      <c r="A38" s="15"/>
      <c r="B38" s="15" t="s">
        <v>15</v>
      </c>
      <c r="C38" s="14">
        <v>1149</v>
      </c>
      <c r="D38" s="20">
        <v>7313</v>
      </c>
      <c r="E38" s="107">
        <f t="shared" si="3"/>
        <v>8462</v>
      </c>
      <c r="F38" s="99" t="s">
        <v>86</v>
      </c>
      <c r="G38" s="15"/>
      <c r="H38" s="15"/>
      <c r="I38" s="15"/>
    </row>
    <row r="39" spans="1:9" x14ac:dyDescent="0.25">
      <c r="A39" s="15"/>
      <c r="B39" s="49" t="s">
        <v>70</v>
      </c>
      <c r="C39" s="78"/>
      <c r="D39" s="78"/>
      <c r="E39" s="107"/>
      <c r="F39" s="99"/>
      <c r="G39" s="15"/>
      <c r="H39" s="15"/>
      <c r="I39" s="15"/>
    </row>
    <row r="40" spans="1:9" x14ac:dyDescent="0.25">
      <c r="A40" s="15"/>
      <c r="B40" s="15" t="s">
        <v>30</v>
      </c>
      <c r="C40" s="20" t="s">
        <v>225</v>
      </c>
      <c r="D40" s="20" t="s">
        <v>312</v>
      </c>
      <c r="E40" s="107"/>
      <c r="F40" s="99"/>
      <c r="G40" s="15"/>
      <c r="H40" s="15"/>
      <c r="I40" s="15"/>
    </row>
    <row r="41" spans="1:9" x14ac:dyDescent="0.25">
      <c r="A41" s="15"/>
      <c r="B41" s="15" t="s">
        <v>8</v>
      </c>
      <c r="C41" s="20" t="s">
        <v>1</v>
      </c>
      <c r="D41" s="20" t="s">
        <v>117</v>
      </c>
      <c r="E41" s="107"/>
      <c r="F41" s="99"/>
      <c r="G41" s="15"/>
      <c r="H41" s="15"/>
      <c r="I41" s="15"/>
    </row>
    <row r="42" spans="1:9" x14ac:dyDescent="0.25">
      <c r="A42" s="15"/>
      <c r="B42" s="15" t="s">
        <v>9</v>
      </c>
      <c r="C42" s="20" t="s">
        <v>317</v>
      </c>
      <c r="D42" s="20" t="s">
        <v>289</v>
      </c>
      <c r="E42" s="107"/>
      <c r="F42" s="99"/>
      <c r="G42" s="15"/>
      <c r="H42" s="15"/>
      <c r="I42" s="15"/>
    </row>
    <row r="43" spans="1:9" x14ac:dyDescent="0.25">
      <c r="A43" s="15"/>
      <c r="B43" s="15" t="s">
        <v>10</v>
      </c>
      <c r="C43" s="20" t="s">
        <v>266</v>
      </c>
      <c r="D43" s="20" t="s">
        <v>297</v>
      </c>
      <c r="E43" s="107"/>
      <c r="F43" s="99"/>
      <c r="G43" s="15"/>
      <c r="I43" s="15"/>
    </row>
    <row r="44" spans="1:9" x14ac:dyDescent="0.25">
      <c r="A44" s="15"/>
      <c r="B44" s="15" t="s">
        <v>11</v>
      </c>
      <c r="C44" s="20" t="s">
        <v>318</v>
      </c>
      <c r="D44" s="20" t="s">
        <v>321</v>
      </c>
      <c r="E44" s="107"/>
      <c r="F44" s="99"/>
      <c r="G44" s="15"/>
      <c r="H44" s="15"/>
      <c r="I44" s="15"/>
    </row>
    <row r="45" spans="1:9" x14ac:dyDescent="0.25">
      <c r="A45" s="15"/>
      <c r="B45" s="49" t="s">
        <v>69</v>
      </c>
      <c r="C45" s="78"/>
      <c r="D45" s="78"/>
      <c r="E45" s="107" t="s">
        <v>61</v>
      </c>
      <c r="F45" s="99"/>
      <c r="G45" s="15"/>
      <c r="H45" s="15"/>
      <c r="I45" s="15"/>
    </row>
    <row r="46" spans="1:9" x14ac:dyDescent="0.25">
      <c r="A46" s="15"/>
      <c r="B46" s="15" t="s">
        <v>30</v>
      </c>
      <c r="C46" s="20" t="s">
        <v>61</v>
      </c>
      <c r="D46" s="20" t="s">
        <v>61</v>
      </c>
      <c r="E46" s="107"/>
      <c r="F46" s="99"/>
      <c r="G46" s="15"/>
      <c r="H46" s="15"/>
      <c r="I46" s="15"/>
    </row>
    <row r="47" spans="1:9" x14ac:dyDescent="0.25">
      <c r="A47" s="15"/>
      <c r="B47" s="15" t="s">
        <v>8</v>
      </c>
      <c r="C47" s="20" t="s">
        <v>62</v>
      </c>
      <c r="D47" s="20" t="s">
        <v>181</v>
      </c>
      <c r="E47" s="107"/>
      <c r="F47" s="99"/>
      <c r="G47" s="15"/>
      <c r="H47" s="15"/>
      <c r="I47" s="15"/>
    </row>
    <row r="48" spans="1:9" x14ac:dyDescent="0.25">
      <c r="A48" s="15"/>
      <c r="B48" s="15" t="s">
        <v>9</v>
      </c>
      <c r="C48" s="20" t="s">
        <v>62</v>
      </c>
      <c r="D48" s="20" t="s">
        <v>92</v>
      </c>
      <c r="E48" s="107"/>
      <c r="F48" s="99"/>
      <c r="G48" s="15"/>
      <c r="H48" s="15"/>
      <c r="I48" s="15"/>
    </row>
    <row r="49" spans="1:9" x14ac:dyDescent="0.25">
      <c r="A49" s="51" t="s">
        <v>144</v>
      </c>
      <c r="B49" s="51"/>
      <c r="C49" s="77"/>
      <c r="D49" s="77"/>
      <c r="E49" s="113"/>
      <c r="F49" s="111"/>
      <c r="G49" s="15"/>
      <c r="H49" s="15"/>
      <c r="I49" s="15"/>
    </row>
    <row r="50" spans="1:9" x14ac:dyDescent="0.25">
      <c r="A50" s="15"/>
      <c r="B50" s="49" t="s">
        <v>149</v>
      </c>
      <c r="C50" s="78"/>
      <c r="D50" s="78"/>
      <c r="E50" s="107"/>
      <c r="F50" s="99"/>
      <c r="G50" s="15"/>
      <c r="H50" s="15"/>
      <c r="I50" s="15"/>
    </row>
    <row r="51" spans="1:9" x14ac:dyDescent="0.25">
      <c r="A51" s="15"/>
      <c r="B51" s="15" t="s">
        <v>30</v>
      </c>
      <c r="C51" s="20" t="s">
        <v>165</v>
      </c>
      <c r="D51" s="20" t="s">
        <v>206</v>
      </c>
      <c r="E51" s="106"/>
      <c r="F51" s="99"/>
      <c r="G51" s="15"/>
      <c r="H51" s="15"/>
      <c r="I51" s="15"/>
    </row>
    <row r="52" spans="1:9" x14ac:dyDescent="0.25">
      <c r="A52" s="15"/>
      <c r="B52" s="15" t="s">
        <v>8</v>
      </c>
      <c r="C52" s="20" t="s">
        <v>152</v>
      </c>
      <c r="D52" s="20" t="s">
        <v>207</v>
      </c>
      <c r="E52" s="107"/>
      <c r="F52" s="99"/>
    </row>
    <row r="53" spans="1:9" x14ac:dyDescent="0.25">
      <c r="A53" s="15"/>
      <c r="B53" s="15" t="s">
        <v>9</v>
      </c>
      <c r="C53" s="20" t="s">
        <v>173</v>
      </c>
      <c r="D53" s="20" t="s">
        <v>95</v>
      </c>
      <c r="E53" s="106"/>
      <c r="F53" s="99"/>
    </row>
    <row r="54" spans="1:9" x14ac:dyDescent="0.25">
      <c r="A54" s="15"/>
      <c r="B54" s="15" t="s">
        <v>10</v>
      </c>
      <c r="C54" s="20" t="s">
        <v>226</v>
      </c>
      <c r="D54" s="20" t="s">
        <v>313</v>
      </c>
      <c r="E54" s="106"/>
      <c r="F54" s="99"/>
    </row>
    <row r="55" spans="1:9" x14ac:dyDescent="0.25">
      <c r="A55" s="15"/>
      <c r="B55" s="15" t="s">
        <v>11</v>
      </c>
      <c r="C55" s="20" t="s">
        <v>319</v>
      </c>
      <c r="D55" s="20" t="s">
        <v>215</v>
      </c>
      <c r="E55" s="107"/>
      <c r="F55" s="99"/>
    </row>
    <row r="56" spans="1:9" x14ac:dyDescent="0.25">
      <c r="A56" s="15"/>
      <c r="C56" s="118"/>
    </row>
    <row r="57" spans="1:9" x14ac:dyDescent="0.25">
      <c r="A57" s="15"/>
    </row>
    <row r="58" spans="1:9" x14ac:dyDescent="0.25">
      <c r="A58" s="15"/>
      <c r="D58" s="121" t="s">
        <v>206</v>
      </c>
      <c r="E58" s="117" t="s">
        <v>272</v>
      </c>
    </row>
    <row r="59" spans="1:9" x14ac:dyDescent="0.25">
      <c r="A59" s="15"/>
      <c r="D59" s="121" t="s">
        <v>207</v>
      </c>
      <c r="E59" s="117" t="s">
        <v>273</v>
      </c>
    </row>
    <row r="60" spans="1:9" x14ac:dyDescent="0.25">
      <c r="A60" s="15"/>
      <c r="D60" s="121" t="s">
        <v>274</v>
      </c>
      <c r="E60" s="117" t="s">
        <v>275</v>
      </c>
    </row>
    <row r="61" spans="1:9" x14ac:dyDescent="0.25">
      <c r="D61" s="94" t="s">
        <v>313</v>
      </c>
      <c r="E61" s="122" t="s">
        <v>314</v>
      </c>
    </row>
  </sheetData>
  <mergeCells count="4">
    <mergeCell ref="A1:B1"/>
    <mergeCell ref="E1:F1"/>
    <mergeCell ref="E19:F19"/>
    <mergeCell ref="E31:F31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6E9C38-030E-4CE6-8D3A-55408A92D5D3}">
  <dimension ref="A1:W61"/>
  <sheetViews>
    <sheetView workbookViewId="0">
      <pane ySplit="1" topLeftCell="A17" activePane="bottomLeft" state="frozen"/>
      <selection pane="bottomLeft" activeCell="D43" sqref="D43:D44"/>
    </sheetView>
  </sheetViews>
  <sheetFormatPr defaultRowHeight="15" x14ac:dyDescent="0.25"/>
  <cols>
    <col min="1" max="1" width="5.28515625" customWidth="1"/>
    <col min="2" max="2" width="29.140625" customWidth="1"/>
    <col min="3" max="3" width="29" style="1" customWidth="1"/>
    <col min="4" max="4" width="24.85546875" style="12" customWidth="1"/>
    <col min="5" max="5" width="10.42578125" style="62" customWidth="1"/>
    <col min="6" max="6" width="7.42578125" customWidth="1"/>
  </cols>
  <sheetData>
    <row r="1" spans="1:23" x14ac:dyDescent="0.25">
      <c r="A1" s="123" t="s">
        <v>4</v>
      </c>
      <c r="B1" s="123"/>
      <c r="C1" s="13" t="s">
        <v>0</v>
      </c>
      <c r="D1" s="14" t="s">
        <v>1</v>
      </c>
      <c r="E1" s="124" t="s">
        <v>2</v>
      </c>
      <c r="F1" s="124"/>
      <c r="G1" s="15"/>
      <c r="H1" s="15"/>
      <c r="I1" s="15"/>
    </row>
    <row r="2" spans="1:23" x14ac:dyDescent="0.25">
      <c r="A2" s="51" t="s">
        <v>3</v>
      </c>
      <c r="B2" s="51"/>
      <c r="C2" s="52"/>
      <c r="D2" s="52"/>
      <c r="E2" s="60"/>
      <c r="F2" s="51"/>
      <c r="G2" s="15"/>
      <c r="H2" s="15"/>
      <c r="I2" s="15"/>
    </row>
    <row r="3" spans="1:23" x14ac:dyDescent="0.25">
      <c r="A3" s="15"/>
      <c r="B3" s="15" t="s">
        <v>53</v>
      </c>
      <c r="C3" s="31">
        <v>2901</v>
      </c>
      <c r="D3" s="31">
        <v>18409</v>
      </c>
      <c r="E3" s="67">
        <f>SUM(C3:D3)</f>
        <v>21310</v>
      </c>
      <c r="F3" s="74" t="s">
        <v>86</v>
      </c>
      <c r="G3" s="15"/>
      <c r="H3" s="15"/>
      <c r="I3" s="15"/>
    </row>
    <row r="4" spans="1:23" x14ac:dyDescent="0.25">
      <c r="A4" s="15"/>
      <c r="B4" s="15" t="s">
        <v>22</v>
      </c>
      <c r="C4" s="31">
        <v>1781</v>
      </c>
      <c r="D4" s="31">
        <v>9141</v>
      </c>
      <c r="E4" s="67">
        <f>SUM(C4:D4)</f>
        <v>10922</v>
      </c>
      <c r="F4" s="74" t="s">
        <v>86</v>
      </c>
      <c r="G4" s="15"/>
      <c r="H4" s="15"/>
      <c r="I4" s="15"/>
    </row>
    <row r="5" spans="1:23" x14ac:dyDescent="0.25">
      <c r="A5" s="15"/>
      <c r="B5" s="15" t="s">
        <v>24</v>
      </c>
      <c r="C5" s="22">
        <v>0.57499999999999996</v>
      </c>
      <c r="D5" s="22">
        <v>0.45100000000000001</v>
      </c>
      <c r="E5" s="68">
        <f t="shared" ref="E5:E6" si="0">AVERAGE(C5:D5)</f>
        <v>0.51300000000000001</v>
      </c>
      <c r="F5" s="74" t="s">
        <v>87</v>
      </c>
      <c r="G5" s="15"/>
      <c r="H5" s="15"/>
      <c r="I5" s="15"/>
    </row>
    <row r="6" spans="1:23" x14ac:dyDescent="0.25">
      <c r="A6" s="15"/>
      <c r="B6" s="15" t="s">
        <v>25</v>
      </c>
      <c r="C6" s="22">
        <v>0.42499999999999999</v>
      </c>
      <c r="D6" s="22">
        <v>0.54900000000000004</v>
      </c>
      <c r="E6" s="68">
        <f t="shared" si="0"/>
        <v>0.48699999999999999</v>
      </c>
      <c r="F6" s="74" t="s">
        <v>87</v>
      </c>
      <c r="G6" s="44"/>
      <c r="H6" s="15"/>
      <c r="I6" s="15"/>
    </row>
    <row r="7" spans="1:23" x14ac:dyDescent="0.25">
      <c r="A7" s="15"/>
      <c r="B7" s="15" t="s">
        <v>23</v>
      </c>
      <c r="C7" s="31">
        <v>16945</v>
      </c>
      <c r="D7" s="31">
        <v>66660</v>
      </c>
      <c r="E7" s="67">
        <f>SUM(C7:D7)</f>
        <v>83605</v>
      </c>
      <c r="F7" s="74" t="s">
        <v>86</v>
      </c>
      <c r="G7" s="15"/>
      <c r="H7" s="15"/>
      <c r="I7" s="15"/>
    </row>
    <row r="8" spans="1:23" x14ac:dyDescent="0.25">
      <c r="A8" s="15"/>
      <c r="B8" s="15" t="s">
        <v>17</v>
      </c>
      <c r="C8" s="20">
        <v>5.84</v>
      </c>
      <c r="D8" s="20">
        <v>3.62</v>
      </c>
      <c r="E8" s="69">
        <f>AVERAGE(C8:D8)</f>
        <v>4.7300000000000004</v>
      </c>
      <c r="F8" s="74" t="s">
        <v>87</v>
      </c>
      <c r="G8" s="15"/>
      <c r="H8" s="15"/>
      <c r="I8" s="15"/>
    </row>
    <row r="9" spans="1:23" x14ac:dyDescent="0.25">
      <c r="A9" s="15"/>
      <c r="B9" s="15" t="s">
        <v>18</v>
      </c>
      <c r="C9" s="20" t="s">
        <v>265</v>
      </c>
      <c r="D9" s="32" t="s">
        <v>306</v>
      </c>
      <c r="E9" s="40" t="s">
        <v>286</v>
      </c>
      <c r="F9" s="73" t="s">
        <v>87</v>
      </c>
      <c r="G9" s="15">
        <f>((5*60)+12)+((3*60)+58)</f>
        <v>550</v>
      </c>
      <c r="H9" s="15"/>
      <c r="I9" s="15"/>
    </row>
    <row r="10" spans="1:23" x14ac:dyDescent="0.25">
      <c r="A10" s="15"/>
      <c r="B10" s="15" t="s">
        <v>16</v>
      </c>
      <c r="C10" s="22">
        <v>0.53879999999999995</v>
      </c>
      <c r="D10" s="22">
        <v>0.23100000000000001</v>
      </c>
      <c r="E10" s="68">
        <f t="shared" ref="E10" si="1">AVERAGE(C10:D10)</f>
        <v>0.38489999999999996</v>
      </c>
      <c r="F10" s="74" t="s">
        <v>87</v>
      </c>
      <c r="G10" s="15">
        <f>(G9/2)/60</f>
        <v>4.583333333333333</v>
      </c>
      <c r="H10" s="15"/>
      <c r="I10" s="15"/>
    </row>
    <row r="11" spans="1:23" x14ac:dyDescent="0.25">
      <c r="A11" s="15"/>
      <c r="B11" s="15" t="s">
        <v>40</v>
      </c>
      <c r="C11" s="20" t="s">
        <v>37</v>
      </c>
      <c r="D11" s="20" t="s">
        <v>37</v>
      </c>
      <c r="E11" s="70" t="s">
        <v>37</v>
      </c>
      <c r="F11" s="74"/>
      <c r="G11" s="15">
        <f>60*0.582</f>
        <v>34.919999999999995</v>
      </c>
      <c r="H11" s="15"/>
      <c r="I11" s="15"/>
    </row>
    <row r="12" spans="1:23" x14ac:dyDescent="0.25">
      <c r="A12" s="15"/>
      <c r="B12" s="15" t="s">
        <v>8</v>
      </c>
      <c r="C12" s="20" t="s">
        <v>219</v>
      </c>
      <c r="D12" s="20" t="s">
        <v>219</v>
      </c>
      <c r="E12" s="70"/>
      <c r="F12" s="74"/>
      <c r="G12" s="15"/>
      <c r="H12" s="15"/>
      <c r="I12" s="15"/>
      <c r="W12" t="s">
        <v>102</v>
      </c>
    </row>
    <row r="13" spans="1:23" x14ac:dyDescent="0.25">
      <c r="A13" s="15"/>
      <c r="B13" s="15" t="s">
        <v>9</v>
      </c>
      <c r="C13" s="20" t="s">
        <v>284</v>
      </c>
      <c r="D13" s="20" t="s">
        <v>305</v>
      </c>
      <c r="E13" s="70"/>
      <c r="F13" s="74"/>
      <c r="G13" s="15"/>
    </row>
    <row r="14" spans="1:23" x14ac:dyDescent="0.25">
      <c r="A14" s="15"/>
      <c r="B14" s="15" t="s">
        <v>41</v>
      </c>
      <c r="C14" s="20" t="s">
        <v>56</v>
      </c>
      <c r="D14" s="20" t="s">
        <v>56</v>
      </c>
      <c r="E14" s="70" t="s">
        <v>56</v>
      </c>
      <c r="F14" s="74"/>
      <c r="G14" s="15"/>
    </row>
    <row r="15" spans="1:23" x14ac:dyDescent="0.25">
      <c r="A15" s="15"/>
      <c r="B15" s="15" t="s">
        <v>8</v>
      </c>
      <c r="C15" s="20" t="s">
        <v>110</v>
      </c>
      <c r="D15" s="20" t="s">
        <v>132</v>
      </c>
      <c r="E15" s="70"/>
      <c r="F15" s="74"/>
      <c r="G15" s="15"/>
    </row>
    <row r="16" spans="1:23" x14ac:dyDescent="0.25">
      <c r="A16" s="15"/>
      <c r="B16" s="15" t="s">
        <v>9</v>
      </c>
      <c r="C16" s="20" t="s">
        <v>60</v>
      </c>
      <c r="D16" s="20" t="s">
        <v>125</v>
      </c>
      <c r="E16" s="70"/>
      <c r="F16" s="74"/>
      <c r="G16" s="15"/>
      <c r="H16" s="41"/>
      <c r="I16" s="41"/>
    </row>
    <row r="17" spans="1:9" x14ac:dyDescent="0.25">
      <c r="A17" s="15"/>
      <c r="B17" s="15" t="s">
        <v>10</v>
      </c>
      <c r="C17" s="20" t="s">
        <v>132</v>
      </c>
      <c r="D17" s="20" t="s">
        <v>57</v>
      </c>
      <c r="E17" s="70"/>
      <c r="F17" s="74"/>
      <c r="G17" s="15"/>
      <c r="H17" s="42"/>
      <c r="I17" s="42"/>
    </row>
    <row r="18" spans="1:9" x14ac:dyDescent="0.25">
      <c r="A18" s="15"/>
      <c r="B18" s="15" t="s">
        <v>11</v>
      </c>
      <c r="C18" s="20" t="s">
        <v>304</v>
      </c>
      <c r="D18" s="20" t="s">
        <v>58</v>
      </c>
      <c r="E18" s="70"/>
      <c r="F18" s="74"/>
      <c r="G18" s="15"/>
      <c r="H18" s="42"/>
      <c r="I18" s="42"/>
    </row>
    <row r="19" spans="1:9" x14ac:dyDescent="0.25">
      <c r="A19" s="15"/>
      <c r="B19" s="15" t="s">
        <v>27</v>
      </c>
      <c r="C19" s="20" t="s">
        <v>52</v>
      </c>
      <c r="D19" s="20" t="s">
        <v>52</v>
      </c>
      <c r="E19" s="127" t="s">
        <v>52</v>
      </c>
      <c r="F19" s="127"/>
      <c r="G19" s="15"/>
      <c r="H19" s="42"/>
      <c r="I19" s="42"/>
    </row>
    <row r="20" spans="1:9" x14ac:dyDescent="0.25">
      <c r="A20" s="15"/>
      <c r="B20" s="15" t="s">
        <v>28</v>
      </c>
      <c r="C20" s="20" t="s">
        <v>29</v>
      </c>
      <c r="D20" s="20" t="s">
        <v>29</v>
      </c>
      <c r="E20" s="73"/>
      <c r="F20" s="73"/>
      <c r="G20" s="15"/>
      <c r="H20" s="42"/>
      <c r="I20" s="42"/>
    </row>
    <row r="21" spans="1:9" x14ac:dyDescent="0.25">
      <c r="A21" s="15"/>
      <c r="B21" s="15" t="s">
        <v>98</v>
      </c>
      <c r="C21" s="22">
        <v>0.6139</v>
      </c>
      <c r="D21" s="22">
        <v>0.55459999999999998</v>
      </c>
      <c r="E21" s="95">
        <f>SUM(C21:D21)/2</f>
        <v>0.58424999999999994</v>
      </c>
      <c r="F21" s="74"/>
      <c r="G21" s="15"/>
      <c r="H21" s="42"/>
      <c r="I21" s="42"/>
    </row>
    <row r="22" spans="1:9" x14ac:dyDescent="0.25">
      <c r="A22" s="15"/>
      <c r="B22" s="15" t="s">
        <v>99</v>
      </c>
      <c r="C22" s="22">
        <v>0.2117</v>
      </c>
      <c r="D22" s="22">
        <v>0.27700000000000002</v>
      </c>
      <c r="E22" s="72"/>
      <c r="F22" s="74"/>
      <c r="G22" s="15"/>
      <c r="H22" s="42"/>
      <c r="I22" s="42"/>
    </row>
    <row r="23" spans="1:9" x14ac:dyDescent="0.25">
      <c r="A23" s="15"/>
      <c r="B23" s="15" t="s">
        <v>45</v>
      </c>
      <c r="C23" s="20" t="s">
        <v>46</v>
      </c>
      <c r="D23" s="22" t="s">
        <v>46</v>
      </c>
      <c r="E23" s="70" t="s">
        <v>46</v>
      </c>
      <c r="F23" s="74"/>
      <c r="G23" s="15"/>
      <c r="H23" s="42"/>
      <c r="I23" s="42"/>
    </row>
    <row r="24" spans="1:9" x14ac:dyDescent="0.25">
      <c r="A24" s="15"/>
      <c r="B24" s="15" t="s">
        <v>81</v>
      </c>
      <c r="C24" s="22">
        <v>0.56699999999999995</v>
      </c>
      <c r="D24" s="22">
        <v>0.45850000000000002</v>
      </c>
      <c r="E24" s="68">
        <f>AVERAGE(C24:D24)</f>
        <v>0.51275000000000004</v>
      </c>
      <c r="F24" s="74" t="s">
        <v>87</v>
      </c>
      <c r="G24" s="15"/>
      <c r="H24" s="42"/>
      <c r="I24" s="42"/>
    </row>
    <row r="25" spans="1:9" x14ac:dyDescent="0.25">
      <c r="A25" s="51" t="s">
        <v>148</v>
      </c>
      <c r="B25" s="51"/>
      <c r="C25" s="110"/>
      <c r="D25" s="110"/>
      <c r="E25" s="110"/>
      <c r="F25" s="111"/>
      <c r="G25" s="15"/>
      <c r="H25" s="15"/>
      <c r="I25" s="15"/>
    </row>
    <row r="26" spans="1:9" x14ac:dyDescent="0.25">
      <c r="A26" s="15"/>
      <c r="B26" s="49" t="s">
        <v>108</v>
      </c>
      <c r="C26" s="112"/>
      <c r="D26" s="76"/>
      <c r="E26" s="70" t="s">
        <v>94</v>
      </c>
      <c r="F26" s="74"/>
      <c r="G26" s="15"/>
      <c r="H26" s="15"/>
      <c r="I26" s="15"/>
    </row>
    <row r="27" spans="1:9" x14ac:dyDescent="0.25">
      <c r="A27" s="15"/>
      <c r="B27" s="15" t="s">
        <v>78</v>
      </c>
      <c r="C27" s="31">
        <v>2262</v>
      </c>
      <c r="D27" s="31">
        <v>13323</v>
      </c>
      <c r="E27" s="72">
        <f t="shared" ref="E27:E29" si="2">AVERAGE(C27:D27)</f>
        <v>7792.5</v>
      </c>
      <c r="F27" s="74" t="s">
        <v>87</v>
      </c>
      <c r="G27" s="15"/>
      <c r="H27" s="15"/>
      <c r="I27" s="15"/>
    </row>
    <row r="28" spans="1:9" x14ac:dyDescent="0.25">
      <c r="A28" s="15"/>
      <c r="B28" s="15" t="s">
        <v>79</v>
      </c>
      <c r="C28" s="31">
        <v>625</v>
      </c>
      <c r="D28" s="31">
        <v>4891</v>
      </c>
      <c r="E28" s="72">
        <f t="shared" si="2"/>
        <v>2758</v>
      </c>
      <c r="F28" s="74" t="s">
        <v>87</v>
      </c>
      <c r="G28" s="15"/>
      <c r="H28" s="15"/>
      <c r="I28" s="15"/>
    </row>
    <row r="29" spans="1:9" x14ac:dyDescent="0.25">
      <c r="A29" s="15"/>
      <c r="B29" s="15" t="s">
        <v>80</v>
      </c>
      <c r="C29" s="31">
        <v>14</v>
      </c>
      <c r="D29" s="31">
        <v>195</v>
      </c>
      <c r="E29" s="72">
        <f t="shared" si="2"/>
        <v>104.5</v>
      </c>
      <c r="F29" s="74" t="s">
        <v>87</v>
      </c>
      <c r="G29" s="15"/>
      <c r="H29" s="15"/>
      <c r="I29" s="15"/>
    </row>
    <row r="30" spans="1:9" x14ac:dyDescent="0.25">
      <c r="A30" s="51" t="s">
        <v>114</v>
      </c>
      <c r="B30" s="51"/>
      <c r="C30" s="77"/>
      <c r="D30" s="113"/>
      <c r="E30" s="113"/>
      <c r="F30" s="111"/>
      <c r="G30" s="15"/>
      <c r="H30" s="15"/>
      <c r="I30" s="15"/>
    </row>
    <row r="31" spans="1:9" x14ac:dyDescent="0.25">
      <c r="A31" s="15"/>
      <c r="B31" s="15" t="s">
        <v>34</v>
      </c>
      <c r="C31" s="20" t="s">
        <v>35</v>
      </c>
      <c r="D31" s="20" t="s">
        <v>35</v>
      </c>
      <c r="E31" s="128" t="s">
        <v>35</v>
      </c>
      <c r="F31" s="128"/>
      <c r="G31" s="15"/>
      <c r="H31" s="15"/>
      <c r="I31" s="15"/>
    </row>
    <row r="32" spans="1:9" x14ac:dyDescent="0.25">
      <c r="A32" s="15"/>
      <c r="B32" s="15" t="s">
        <v>36</v>
      </c>
      <c r="C32" s="20">
        <v>1674</v>
      </c>
      <c r="D32" s="20">
        <v>10382</v>
      </c>
      <c r="E32" s="70">
        <f>SUM(C32:D32)</f>
        <v>12056</v>
      </c>
      <c r="F32" s="74" t="s">
        <v>86</v>
      </c>
      <c r="G32" s="15"/>
      <c r="H32" s="15"/>
      <c r="I32" s="15"/>
    </row>
    <row r="33" spans="1:9" x14ac:dyDescent="0.25">
      <c r="A33" s="51" t="s">
        <v>6</v>
      </c>
      <c r="B33" s="51"/>
      <c r="C33" s="77"/>
      <c r="D33" s="113"/>
      <c r="E33" s="113"/>
      <c r="F33" s="111"/>
      <c r="G33" s="15"/>
      <c r="H33" s="15"/>
      <c r="I33" s="15"/>
    </row>
    <row r="34" spans="1:9" x14ac:dyDescent="0.25">
      <c r="A34" s="15"/>
      <c r="B34" s="49" t="s">
        <v>20</v>
      </c>
      <c r="C34" s="78"/>
      <c r="D34" s="114"/>
      <c r="E34" s="70" t="s">
        <v>271</v>
      </c>
      <c r="F34" s="99"/>
      <c r="G34" s="15"/>
      <c r="H34" s="15"/>
      <c r="I34" s="15"/>
    </row>
    <row r="35" spans="1:9" x14ac:dyDescent="0.25">
      <c r="A35" s="15"/>
      <c r="B35" s="15" t="s">
        <v>13</v>
      </c>
      <c r="C35" s="20">
        <v>673</v>
      </c>
      <c r="D35" s="20">
        <v>4845</v>
      </c>
      <c r="E35" s="70">
        <f>SUM(C35:D35)</f>
        <v>5518</v>
      </c>
      <c r="F35" s="74" t="s">
        <v>86</v>
      </c>
      <c r="G35" s="15"/>
      <c r="H35" s="15"/>
      <c r="I35" s="15"/>
    </row>
    <row r="36" spans="1:9" x14ac:dyDescent="0.25">
      <c r="A36" s="15"/>
      <c r="B36" s="15" t="s">
        <v>12</v>
      </c>
      <c r="C36" s="20">
        <v>984</v>
      </c>
      <c r="D36" s="14">
        <v>6815</v>
      </c>
      <c r="E36" s="70">
        <f t="shared" ref="E36:E38" si="3">SUM(C36:D36)</f>
        <v>7799</v>
      </c>
      <c r="F36" s="74" t="s">
        <v>86</v>
      </c>
      <c r="G36" s="15"/>
      <c r="H36" s="15"/>
      <c r="I36" s="15"/>
    </row>
    <row r="37" spans="1:9" x14ac:dyDescent="0.25">
      <c r="A37" s="15"/>
      <c r="B37" s="15" t="s">
        <v>14</v>
      </c>
      <c r="C37" s="20">
        <v>7</v>
      </c>
      <c r="D37" s="20">
        <v>228</v>
      </c>
      <c r="E37" s="70">
        <f t="shared" si="3"/>
        <v>235</v>
      </c>
      <c r="F37" s="74" t="s">
        <v>86</v>
      </c>
      <c r="G37" s="15"/>
      <c r="H37" s="15"/>
      <c r="I37" s="15"/>
    </row>
    <row r="38" spans="1:9" x14ac:dyDescent="0.25">
      <c r="A38" s="15"/>
      <c r="B38" s="15" t="s">
        <v>15</v>
      </c>
      <c r="C38" s="14">
        <v>1237</v>
      </c>
      <c r="D38" s="20">
        <v>6520</v>
      </c>
      <c r="E38" s="70">
        <f t="shared" si="3"/>
        <v>7757</v>
      </c>
      <c r="F38" s="74" t="s">
        <v>86</v>
      </c>
      <c r="G38" s="15"/>
      <c r="H38" s="15"/>
      <c r="I38" s="15"/>
    </row>
    <row r="39" spans="1:9" x14ac:dyDescent="0.25">
      <c r="A39" s="15"/>
      <c r="B39" s="49" t="s">
        <v>70</v>
      </c>
      <c r="C39" s="78"/>
      <c r="D39" s="78"/>
      <c r="E39" s="70"/>
      <c r="F39" s="74"/>
      <c r="G39" s="15"/>
      <c r="H39" s="15"/>
      <c r="I39" s="120" t="s">
        <v>316</v>
      </c>
    </row>
    <row r="40" spans="1:9" x14ac:dyDescent="0.25">
      <c r="A40" s="15"/>
      <c r="B40" s="15" t="s">
        <v>30</v>
      </c>
      <c r="C40" s="20" t="s">
        <v>225</v>
      </c>
      <c r="D40" s="20" t="s">
        <v>0</v>
      </c>
      <c r="E40" s="70"/>
      <c r="F40" s="74"/>
      <c r="G40" s="15"/>
      <c r="H40" s="15"/>
      <c r="I40" s="15" t="s">
        <v>307</v>
      </c>
    </row>
    <row r="41" spans="1:9" x14ac:dyDescent="0.25">
      <c r="A41" s="15"/>
      <c r="B41" s="15" t="s">
        <v>8</v>
      </c>
      <c r="C41" s="20" t="s">
        <v>1</v>
      </c>
      <c r="D41" s="20" t="s">
        <v>117</v>
      </c>
      <c r="E41" s="70"/>
      <c r="F41" s="74"/>
      <c r="G41" s="15"/>
      <c r="H41" s="15"/>
      <c r="I41" s="15" t="s">
        <v>308</v>
      </c>
    </row>
    <row r="42" spans="1:9" x14ac:dyDescent="0.25">
      <c r="A42" s="15"/>
      <c r="B42" s="15" t="s">
        <v>9</v>
      </c>
      <c r="C42" s="20" t="s">
        <v>266</v>
      </c>
      <c r="D42" s="20" t="s">
        <v>312</v>
      </c>
      <c r="E42" s="70"/>
      <c r="F42" s="74"/>
      <c r="G42" s="15"/>
      <c r="H42" s="15"/>
      <c r="I42" s="15" t="s">
        <v>310</v>
      </c>
    </row>
    <row r="43" spans="1:9" x14ac:dyDescent="0.25">
      <c r="A43" s="15"/>
      <c r="B43" s="15" t="s">
        <v>10</v>
      </c>
      <c r="C43" s="20" t="s">
        <v>250</v>
      </c>
      <c r="D43" s="20" t="s">
        <v>289</v>
      </c>
      <c r="E43" s="70"/>
      <c r="F43" s="74"/>
      <c r="G43" s="15"/>
      <c r="I43" s="15" t="s">
        <v>311</v>
      </c>
    </row>
    <row r="44" spans="1:9" x14ac:dyDescent="0.25">
      <c r="A44" s="15"/>
      <c r="B44" s="15" t="s">
        <v>11</v>
      </c>
      <c r="C44" s="20" t="s">
        <v>309</v>
      </c>
      <c r="D44" s="20" t="s">
        <v>297</v>
      </c>
      <c r="E44" s="70"/>
      <c r="F44" s="74"/>
      <c r="G44" s="15"/>
      <c r="H44" s="15"/>
      <c r="I44" s="15" t="s">
        <v>315</v>
      </c>
    </row>
    <row r="45" spans="1:9" x14ac:dyDescent="0.25">
      <c r="A45" s="15"/>
      <c r="B45" s="49" t="s">
        <v>69</v>
      </c>
      <c r="C45" s="78"/>
      <c r="D45" s="78"/>
      <c r="E45" s="70" t="s">
        <v>61</v>
      </c>
      <c r="F45" s="74"/>
      <c r="G45" s="15"/>
      <c r="H45" s="15"/>
      <c r="I45" s="15"/>
    </row>
    <row r="46" spans="1:9" x14ac:dyDescent="0.25">
      <c r="A46" s="15"/>
      <c r="B46" s="15" t="s">
        <v>30</v>
      </c>
      <c r="C46" s="20" t="s">
        <v>61</v>
      </c>
      <c r="D46" s="20" t="s">
        <v>61</v>
      </c>
      <c r="E46" s="70"/>
      <c r="F46" s="74"/>
      <c r="G46" s="15"/>
      <c r="H46" s="15"/>
      <c r="I46" s="15"/>
    </row>
    <row r="47" spans="1:9" x14ac:dyDescent="0.25">
      <c r="A47" s="15"/>
      <c r="B47" s="15" t="s">
        <v>8</v>
      </c>
      <c r="C47" s="20" t="s">
        <v>62</v>
      </c>
      <c r="D47" s="20" t="s">
        <v>181</v>
      </c>
      <c r="E47" s="70"/>
      <c r="F47" s="74"/>
      <c r="G47" s="15"/>
      <c r="H47" s="15"/>
      <c r="I47" s="15"/>
    </row>
    <row r="48" spans="1:9" x14ac:dyDescent="0.25">
      <c r="A48" s="15"/>
      <c r="B48" s="15" t="s">
        <v>9</v>
      </c>
      <c r="C48" s="20" t="s">
        <v>62</v>
      </c>
      <c r="D48" s="20" t="s">
        <v>32</v>
      </c>
      <c r="E48" s="70"/>
      <c r="F48" s="74"/>
      <c r="G48" s="15"/>
      <c r="H48" s="15"/>
      <c r="I48" s="15"/>
    </row>
    <row r="49" spans="1:9" x14ac:dyDescent="0.25">
      <c r="A49" s="51" t="s">
        <v>144</v>
      </c>
      <c r="B49" s="51"/>
      <c r="C49" s="77"/>
      <c r="D49" s="113"/>
      <c r="E49" s="113"/>
      <c r="F49" s="111"/>
      <c r="G49" s="15"/>
      <c r="H49" s="15"/>
      <c r="I49" s="15"/>
    </row>
    <row r="50" spans="1:9" x14ac:dyDescent="0.25">
      <c r="A50" s="15"/>
      <c r="B50" s="49" t="s">
        <v>149</v>
      </c>
      <c r="C50" s="78"/>
      <c r="D50" s="114"/>
      <c r="E50" s="107"/>
      <c r="F50" s="99"/>
      <c r="G50" s="15"/>
      <c r="H50" s="15"/>
      <c r="I50" s="15"/>
    </row>
    <row r="51" spans="1:9" x14ac:dyDescent="0.25">
      <c r="A51" s="15"/>
      <c r="B51" s="15" t="s">
        <v>30</v>
      </c>
      <c r="C51" s="20" t="s">
        <v>165</v>
      </c>
      <c r="D51" s="20" t="s">
        <v>206</v>
      </c>
      <c r="E51" s="106"/>
      <c r="F51" s="99"/>
      <c r="G51" s="15"/>
      <c r="H51" s="15"/>
      <c r="I51" s="15"/>
    </row>
    <row r="52" spans="1:9" x14ac:dyDescent="0.25">
      <c r="A52" s="15"/>
      <c r="B52" s="15" t="s">
        <v>8</v>
      </c>
      <c r="C52" s="20" t="s">
        <v>152</v>
      </c>
      <c r="D52" s="89" t="s">
        <v>95</v>
      </c>
      <c r="E52" s="107"/>
      <c r="F52" s="99"/>
    </row>
    <row r="53" spans="1:9" x14ac:dyDescent="0.25">
      <c r="A53" s="15"/>
      <c r="B53" s="15" t="s">
        <v>9</v>
      </c>
      <c r="C53" s="20" t="s">
        <v>173</v>
      </c>
      <c r="D53" s="20" t="s">
        <v>207</v>
      </c>
      <c r="E53" s="106"/>
      <c r="F53" s="99"/>
    </row>
    <row r="54" spans="1:9" x14ac:dyDescent="0.25">
      <c r="A54" s="15"/>
      <c r="B54" s="15" t="s">
        <v>10</v>
      </c>
      <c r="C54" s="20" t="s">
        <v>226</v>
      </c>
      <c r="D54" s="20" t="s">
        <v>313</v>
      </c>
      <c r="E54" s="106"/>
      <c r="F54" s="99"/>
    </row>
    <row r="55" spans="1:9" x14ac:dyDescent="0.25">
      <c r="A55" s="15"/>
      <c r="B55" s="15" t="s">
        <v>11</v>
      </c>
      <c r="C55" s="20" t="s">
        <v>303</v>
      </c>
      <c r="D55" s="20" t="s">
        <v>215</v>
      </c>
      <c r="E55" s="107"/>
      <c r="F55" s="99"/>
    </row>
    <row r="56" spans="1:9" x14ac:dyDescent="0.25">
      <c r="A56" s="15"/>
      <c r="C56" s="86"/>
      <c r="D56" s="87"/>
    </row>
    <row r="57" spans="1:9" x14ac:dyDescent="0.25">
      <c r="A57" s="15"/>
    </row>
    <row r="58" spans="1:9" x14ac:dyDescent="0.25">
      <c r="A58" s="15"/>
      <c r="D58" s="117" t="s">
        <v>206</v>
      </c>
      <c r="E58" s="117" t="s">
        <v>272</v>
      </c>
    </row>
    <row r="59" spans="1:9" x14ac:dyDescent="0.25">
      <c r="A59" s="15"/>
      <c r="D59" s="117" t="s">
        <v>207</v>
      </c>
      <c r="E59" s="117" t="s">
        <v>273</v>
      </c>
    </row>
    <row r="60" spans="1:9" x14ac:dyDescent="0.25">
      <c r="A60" s="15"/>
      <c r="D60" s="117" t="s">
        <v>274</v>
      </c>
      <c r="E60" s="117" t="s">
        <v>275</v>
      </c>
    </row>
    <row r="61" spans="1:9" x14ac:dyDescent="0.25">
      <c r="D61" s="119" t="s">
        <v>313</v>
      </c>
      <c r="E61" s="119" t="s">
        <v>314</v>
      </c>
    </row>
  </sheetData>
  <mergeCells count="4">
    <mergeCell ref="A1:B1"/>
    <mergeCell ref="E1:F1"/>
    <mergeCell ref="E19:F19"/>
    <mergeCell ref="E31:F31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D24ED0-6AA7-49A5-BC53-639ED9322AFE}">
  <dimension ref="A1:W60"/>
  <sheetViews>
    <sheetView workbookViewId="0">
      <pane ySplit="1" topLeftCell="A20" activePane="bottomLeft" state="frozen"/>
      <selection pane="bottomLeft" activeCell="D24" sqref="D24"/>
    </sheetView>
  </sheetViews>
  <sheetFormatPr defaultRowHeight="15" x14ac:dyDescent="0.25"/>
  <cols>
    <col min="1" max="1" width="5.28515625" customWidth="1"/>
    <col min="2" max="2" width="29.140625" customWidth="1"/>
    <col min="3" max="3" width="29" style="1" customWidth="1"/>
    <col min="4" max="4" width="24.85546875" style="12" customWidth="1"/>
    <col min="5" max="5" width="10.42578125" style="62" customWidth="1"/>
    <col min="6" max="6" width="7.42578125" customWidth="1"/>
  </cols>
  <sheetData>
    <row r="1" spans="1:23" x14ac:dyDescent="0.25">
      <c r="A1" s="123" t="s">
        <v>4</v>
      </c>
      <c r="B1" s="123"/>
      <c r="C1" s="13" t="s">
        <v>0</v>
      </c>
      <c r="D1" s="14" t="s">
        <v>1</v>
      </c>
      <c r="E1" s="124" t="s">
        <v>2</v>
      </c>
      <c r="F1" s="124"/>
      <c r="G1" s="15"/>
      <c r="H1" s="15"/>
      <c r="I1" s="15"/>
    </row>
    <row r="2" spans="1:23" x14ac:dyDescent="0.25">
      <c r="A2" s="51" t="s">
        <v>3</v>
      </c>
      <c r="B2" s="51"/>
      <c r="C2" s="52"/>
      <c r="D2" s="52"/>
      <c r="E2" s="60"/>
      <c r="F2" s="51"/>
      <c r="G2" s="15"/>
      <c r="H2" s="15"/>
      <c r="I2" s="15"/>
    </row>
    <row r="3" spans="1:23" x14ac:dyDescent="0.25">
      <c r="A3" s="15"/>
      <c r="B3" s="15" t="s">
        <v>53</v>
      </c>
      <c r="C3" s="31">
        <v>3232</v>
      </c>
      <c r="D3" s="31">
        <v>17772</v>
      </c>
      <c r="E3" s="67">
        <f>SUM(C3:D3)</f>
        <v>21004</v>
      </c>
      <c r="F3" s="74" t="s">
        <v>86</v>
      </c>
      <c r="G3" s="15"/>
      <c r="H3" s="15"/>
      <c r="I3" s="15"/>
    </row>
    <row r="4" spans="1:23" x14ac:dyDescent="0.25">
      <c r="A4" s="15"/>
      <c r="B4" s="15" t="s">
        <v>22</v>
      </c>
      <c r="C4" s="31">
        <v>2031</v>
      </c>
      <c r="D4" s="31">
        <v>8644</v>
      </c>
      <c r="E4" s="67">
        <f>SUM(C4:D4)</f>
        <v>10675</v>
      </c>
      <c r="F4" s="74" t="s">
        <v>86</v>
      </c>
      <c r="G4" s="15"/>
      <c r="H4" s="15"/>
      <c r="I4" s="15"/>
    </row>
    <row r="5" spans="1:23" x14ac:dyDescent="0.25">
      <c r="A5" s="15"/>
      <c r="B5" s="15" t="s">
        <v>24</v>
      </c>
      <c r="C5" s="22">
        <v>0.59799999999999998</v>
      </c>
      <c r="D5" s="22">
        <v>0.44600000000000001</v>
      </c>
      <c r="E5" s="68">
        <f t="shared" ref="E5:E6" si="0">AVERAGE(C5:D5)</f>
        <v>0.52200000000000002</v>
      </c>
      <c r="F5" s="74" t="s">
        <v>87</v>
      </c>
      <c r="G5" s="15"/>
      <c r="H5" s="15"/>
      <c r="I5" s="15"/>
    </row>
    <row r="6" spans="1:23" x14ac:dyDescent="0.25">
      <c r="A6" s="15"/>
      <c r="B6" s="15" t="s">
        <v>25</v>
      </c>
      <c r="C6" s="22">
        <v>0.40200000000000002</v>
      </c>
      <c r="D6" s="22">
        <v>0.55400000000000005</v>
      </c>
      <c r="E6" s="68">
        <f t="shared" si="0"/>
        <v>0.47800000000000004</v>
      </c>
      <c r="F6" s="74" t="s">
        <v>87</v>
      </c>
      <c r="G6" s="44"/>
      <c r="H6" s="15"/>
      <c r="I6" s="15"/>
    </row>
    <row r="7" spans="1:23" x14ac:dyDescent="0.25">
      <c r="A7" s="15"/>
      <c r="B7" s="15" t="s">
        <v>23</v>
      </c>
      <c r="C7" s="31">
        <v>19392</v>
      </c>
      <c r="D7" s="31">
        <v>55341</v>
      </c>
      <c r="E7" s="67">
        <f>SUM(C7:D7)</f>
        <v>74733</v>
      </c>
      <c r="F7" s="74" t="s">
        <v>86</v>
      </c>
      <c r="G7" s="15"/>
      <c r="H7" s="15"/>
      <c r="I7" s="15"/>
    </row>
    <row r="8" spans="1:23" x14ac:dyDescent="0.25">
      <c r="A8" s="15"/>
      <c r="B8" s="15" t="s">
        <v>17</v>
      </c>
      <c r="C8" s="20">
        <v>6</v>
      </c>
      <c r="D8" s="20">
        <v>3.11</v>
      </c>
      <c r="E8" s="69">
        <f>AVERAGE(C8:D8)</f>
        <v>4.5549999999999997</v>
      </c>
      <c r="F8" s="74" t="s">
        <v>87</v>
      </c>
      <c r="G8" s="15"/>
      <c r="H8" s="15"/>
      <c r="I8" s="15"/>
    </row>
    <row r="9" spans="1:23" x14ac:dyDescent="0.25">
      <c r="A9" s="15"/>
      <c r="B9" s="15" t="s">
        <v>18</v>
      </c>
      <c r="C9" s="20" t="s">
        <v>300</v>
      </c>
      <c r="D9" s="32" t="s">
        <v>299</v>
      </c>
      <c r="E9" s="40" t="s">
        <v>177</v>
      </c>
      <c r="F9" s="73" t="s">
        <v>87</v>
      </c>
      <c r="G9" s="15">
        <f>((5*60)+33)+((4*60)+11)</f>
        <v>584</v>
      </c>
      <c r="H9" s="15"/>
      <c r="I9" s="15"/>
    </row>
    <row r="10" spans="1:23" x14ac:dyDescent="0.25">
      <c r="A10" s="15"/>
      <c r="B10" s="15" t="s">
        <v>16</v>
      </c>
      <c r="C10" s="22">
        <v>0.54420000000000002</v>
      </c>
      <c r="D10" s="22">
        <v>0.35020000000000001</v>
      </c>
      <c r="E10" s="68">
        <f t="shared" ref="E10" si="1">AVERAGE(C10:D10)</f>
        <v>0.44720000000000004</v>
      </c>
      <c r="F10" s="74" t="s">
        <v>87</v>
      </c>
      <c r="G10" s="15">
        <f>(G9/2)/60</f>
        <v>4.8666666666666663</v>
      </c>
      <c r="H10" s="15"/>
      <c r="I10" s="15"/>
    </row>
    <row r="11" spans="1:23" x14ac:dyDescent="0.25">
      <c r="A11" s="15"/>
      <c r="B11" s="15" t="s">
        <v>40</v>
      </c>
      <c r="C11" s="20" t="s">
        <v>37</v>
      </c>
      <c r="D11" s="20" t="s">
        <v>37</v>
      </c>
      <c r="E11" s="70" t="s">
        <v>37</v>
      </c>
      <c r="F11" s="74"/>
      <c r="G11" s="15">
        <f>60*0.86667</f>
        <v>52.000200000000007</v>
      </c>
      <c r="H11" s="15"/>
      <c r="I11" s="15"/>
    </row>
    <row r="12" spans="1:23" x14ac:dyDescent="0.25">
      <c r="A12" s="15"/>
      <c r="B12" s="15" t="s">
        <v>8</v>
      </c>
      <c r="C12" s="20" t="s">
        <v>284</v>
      </c>
      <c r="D12" s="20" t="s">
        <v>219</v>
      </c>
      <c r="E12" s="70"/>
      <c r="F12" s="74"/>
      <c r="G12" s="15"/>
      <c r="H12" s="15"/>
      <c r="I12" s="15"/>
      <c r="W12" t="s">
        <v>102</v>
      </c>
    </row>
    <row r="13" spans="1:23" x14ac:dyDescent="0.25">
      <c r="A13" s="15"/>
      <c r="B13" s="15" t="s">
        <v>9</v>
      </c>
      <c r="C13" s="20" t="s">
        <v>219</v>
      </c>
      <c r="D13" s="20" t="s">
        <v>38</v>
      </c>
      <c r="E13" s="70"/>
      <c r="F13" s="74"/>
      <c r="G13" s="15"/>
    </row>
    <row r="14" spans="1:23" x14ac:dyDescent="0.25">
      <c r="A14" s="15"/>
      <c r="B14" s="15" t="s">
        <v>41</v>
      </c>
      <c r="C14" s="20" t="s">
        <v>56</v>
      </c>
      <c r="D14" s="20" t="s">
        <v>56</v>
      </c>
      <c r="E14" s="70" t="s">
        <v>56</v>
      </c>
      <c r="F14" s="74"/>
      <c r="G14" s="15"/>
    </row>
    <row r="15" spans="1:23" x14ac:dyDescent="0.25">
      <c r="A15" s="15"/>
      <c r="B15" s="15" t="s">
        <v>8</v>
      </c>
      <c r="C15" s="20" t="s">
        <v>110</v>
      </c>
      <c r="D15" s="20" t="s">
        <v>57</v>
      </c>
      <c r="E15" s="70"/>
      <c r="F15" s="74"/>
      <c r="G15" s="15"/>
    </row>
    <row r="16" spans="1:23" x14ac:dyDescent="0.25">
      <c r="A16" s="15"/>
      <c r="B16" s="15" t="s">
        <v>9</v>
      </c>
      <c r="C16" s="20" t="s">
        <v>60</v>
      </c>
      <c r="D16" s="20" t="s">
        <v>132</v>
      </c>
      <c r="E16" s="70"/>
      <c r="F16" s="74"/>
      <c r="G16" s="15"/>
      <c r="H16" s="41"/>
      <c r="I16" s="41"/>
    </row>
    <row r="17" spans="1:9" x14ac:dyDescent="0.25">
      <c r="A17" s="15"/>
      <c r="B17" s="15" t="s">
        <v>10</v>
      </c>
      <c r="C17" s="20" t="s">
        <v>132</v>
      </c>
      <c r="D17" s="20" t="s">
        <v>58</v>
      </c>
      <c r="E17" s="70"/>
      <c r="F17" s="74"/>
      <c r="G17" s="15"/>
      <c r="H17" s="42"/>
      <c r="I17" s="42"/>
    </row>
    <row r="18" spans="1:9" x14ac:dyDescent="0.25">
      <c r="A18" s="15"/>
      <c r="B18" s="15" t="s">
        <v>11</v>
      </c>
      <c r="C18" s="20" t="s">
        <v>301</v>
      </c>
      <c r="D18" s="20" t="s">
        <v>196</v>
      </c>
      <c r="E18" s="70"/>
      <c r="F18" s="74"/>
      <c r="G18" s="15"/>
      <c r="H18" s="42"/>
      <c r="I18" s="42"/>
    </row>
    <row r="19" spans="1:9" x14ac:dyDescent="0.25">
      <c r="A19" s="15"/>
      <c r="B19" s="15" t="s">
        <v>27</v>
      </c>
      <c r="C19" s="20" t="s">
        <v>52</v>
      </c>
      <c r="D19" s="20" t="s">
        <v>52</v>
      </c>
      <c r="E19" s="127" t="s">
        <v>52</v>
      </c>
      <c r="F19" s="127"/>
      <c r="G19" s="15"/>
      <c r="H19" s="42"/>
      <c r="I19" s="42"/>
    </row>
    <row r="20" spans="1:9" x14ac:dyDescent="0.25">
      <c r="A20" s="15"/>
      <c r="B20" s="15" t="s">
        <v>28</v>
      </c>
      <c r="C20" s="20" t="s">
        <v>29</v>
      </c>
      <c r="D20" s="20" t="s">
        <v>29</v>
      </c>
      <c r="E20" s="73"/>
      <c r="F20" s="73"/>
      <c r="G20" s="15"/>
      <c r="H20" s="42"/>
      <c r="I20" s="42"/>
    </row>
    <row r="21" spans="1:9" x14ac:dyDescent="0.25">
      <c r="A21" s="15"/>
      <c r="B21" s="15" t="s">
        <v>98</v>
      </c>
      <c r="C21" s="22">
        <v>0.59470000000000001</v>
      </c>
      <c r="D21" s="22">
        <v>0.56489999999999996</v>
      </c>
      <c r="E21" s="95">
        <f>SUM(C21:D21)/2</f>
        <v>0.57979999999999998</v>
      </c>
      <c r="F21" s="74"/>
      <c r="G21" s="15"/>
      <c r="H21" s="42"/>
      <c r="I21" s="42"/>
    </row>
    <row r="22" spans="1:9" x14ac:dyDescent="0.25">
      <c r="A22" s="15"/>
      <c r="B22" s="15" t="s">
        <v>99</v>
      </c>
      <c r="C22" s="22">
        <v>0.21440000000000001</v>
      </c>
      <c r="D22" s="22">
        <v>0.27350000000000002</v>
      </c>
      <c r="E22" s="72"/>
      <c r="F22" s="74"/>
      <c r="G22" s="15"/>
      <c r="H22" s="42"/>
      <c r="I22" s="42"/>
    </row>
    <row r="23" spans="1:9" x14ac:dyDescent="0.25">
      <c r="A23" s="15"/>
      <c r="B23" s="15" t="s">
        <v>45</v>
      </c>
      <c r="C23" s="20" t="s">
        <v>46</v>
      </c>
      <c r="D23" s="22" t="s">
        <v>46</v>
      </c>
      <c r="E23" s="70" t="s">
        <v>46</v>
      </c>
      <c r="F23" s="74"/>
      <c r="G23" s="15"/>
      <c r="H23" s="42"/>
      <c r="I23" s="42"/>
    </row>
    <row r="24" spans="1:9" x14ac:dyDescent="0.25">
      <c r="A24" s="15"/>
      <c r="B24" s="15" t="s">
        <v>81</v>
      </c>
      <c r="C24" s="22">
        <v>0.54390000000000005</v>
      </c>
      <c r="D24" s="22">
        <v>0.49209999999999998</v>
      </c>
      <c r="E24" s="68">
        <f>AVERAGE(C24:D24)</f>
        <v>0.51800000000000002</v>
      </c>
      <c r="F24" s="74" t="s">
        <v>87</v>
      </c>
      <c r="G24" s="15"/>
      <c r="H24" s="42"/>
      <c r="I24" s="42"/>
    </row>
    <row r="25" spans="1:9" x14ac:dyDescent="0.25">
      <c r="A25" s="51" t="s">
        <v>148</v>
      </c>
      <c r="B25" s="51"/>
      <c r="C25" s="110"/>
      <c r="D25" s="110"/>
      <c r="E25" s="110"/>
      <c r="F25" s="111"/>
      <c r="G25" s="15"/>
      <c r="H25" s="15"/>
      <c r="I25" s="15"/>
    </row>
    <row r="26" spans="1:9" x14ac:dyDescent="0.25">
      <c r="A26" s="15"/>
      <c r="B26" s="49" t="s">
        <v>108</v>
      </c>
      <c r="C26" s="112"/>
      <c r="D26" s="76"/>
      <c r="E26" s="70" t="s">
        <v>94</v>
      </c>
      <c r="F26" s="74"/>
      <c r="G26" s="15"/>
      <c r="H26" s="15"/>
      <c r="I26" s="15"/>
    </row>
    <row r="27" spans="1:9" x14ac:dyDescent="0.25">
      <c r="A27" s="15"/>
      <c r="B27" s="15" t="s">
        <v>78</v>
      </c>
      <c r="C27" s="31">
        <v>2494</v>
      </c>
      <c r="D27" s="31">
        <v>13632</v>
      </c>
      <c r="E27" s="72">
        <f t="shared" ref="E27:E29" si="2">AVERAGE(C27:D27)</f>
        <v>8063</v>
      </c>
      <c r="F27" s="74" t="s">
        <v>87</v>
      </c>
      <c r="G27" s="15"/>
      <c r="H27" s="15"/>
      <c r="I27" s="15"/>
    </row>
    <row r="28" spans="1:9" x14ac:dyDescent="0.25">
      <c r="A28" s="15"/>
      <c r="B28" s="15" t="s">
        <v>79</v>
      </c>
      <c r="C28" s="31">
        <v>719</v>
      </c>
      <c r="D28" s="31">
        <v>3971</v>
      </c>
      <c r="E28" s="72">
        <f t="shared" si="2"/>
        <v>2345</v>
      </c>
      <c r="F28" s="74" t="s">
        <v>87</v>
      </c>
      <c r="G28" s="15"/>
      <c r="H28" s="15"/>
      <c r="I28" s="15"/>
    </row>
    <row r="29" spans="1:9" x14ac:dyDescent="0.25">
      <c r="A29" s="15"/>
      <c r="B29" s="15" t="s">
        <v>80</v>
      </c>
      <c r="C29" s="31">
        <v>19</v>
      </c>
      <c r="D29" s="31">
        <v>169</v>
      </c>
      <c r="E29" s="72">
        <f t="shared" si="2"/>
        <v>94</v>
      </c>
      <c r="F29" s="74" t="s">
        <v>87</v>
      </c>
      <c r="G29" s="15"/>
      <c r="H29" s="15"/>
      <c r="I29" s="15"/>
    </row>
    <row r="30" spans="1:9" x14ac:dyDescent="0.25">
      <c r="A30" s="51" t="s">
        <v>114</v>
      </c>
      <c r="B30" s="51"/>
      <c r="C30" s="77"/>
      <c r="D30" s="113"/>
      <c r="E30" s="113"/>
      <c r="F30" s="111"/>
      <c r="G30" s="15"/>
      <c r="H30" s="15"/>
      <c r="I30" s="15"/>
    </row>
    <row r="31" spans="1:9" x14ac:dyDescent="0.25">
      <c r="A31" s="15"/>
      <c r="B31" s="15" t="s">
        <v>34</v>
      </c>
      <c r="C31" s="20" t="s">
        <v>35</v>
      </c>
      <c r="D31" s="20" t="s">
        <v>35</v>
      </c>
      <c r="E31" s="128" t="s">
        <v>35</v>
      </c>
      <c r="F31" s="128"/>
      <c r="G31" s="15"/>
      <c r="H31" s="15"/>
      <c r="I31" s="15"/>
    </row>
    <row r="32" spans="1:9" x14ac:dyDescent="0.25">
      <c r="A32" s="15"/>
      <c r="B32" s="15" t="s">
        <v>36</v>
      </c>
      <c r="C32" s="20">
        <v>1873</v>
      </c>
      <c r="D32" s="20">
        <v>10221</v>
      </c>
      <c r="E32" s="70">
        <f>SUM(C32:D32)</f>
        <v>12094</v>
      </c>
      <c r="F32" s="74" t="s">
        <v>86</v>
      </c>
      <c r="G32" s="15"/>
      <c r="H32" s="15"/>
      <c r="I32" s="15"/>
    </row>
    <row r="33" spans="1:9" x14ac:dyDescent="0.25">
      <c r="A33" s="51" t="s">
        <v>6</v>
      </c>
      <c r="B33" s="51"/>
      <c r="C33" s="77"/>
      <c r="D33" s="113"/>
      <c r="E33" s="113"/>
      <c r="F33" s="111"/>
      <c r="G33" s="15"/>
      <c r="H33" s="15"/>
      <c r="I33" s="15"/>
    </row>
    <row r="34" spans="1:9" x14ac:dyDescent="0.25">
      <c r="A34" s="15"/>
      <c r="B34" s="49" t="s">
        <v>20</v>
      </c>
      <c r="C34" s="78"/>
      <c r="D34" s="114"/>
      <c r="E34" s="70" t="s">
        <v>271</v>
      </c>
      <c r="F34" s="99"/>
      <c r="G34" s="15"/>
      <c r="H34" s="15"/>
      <c r="I34" s="15"/>
    </row>
    <row r="35" spans="1:9" x14ac:dyDescent="0.25">
      <c r="A35" s="15"/>
      <c r="B35" s="15" t="s">
        <v>13</v>
      </c>
      <c r="C35" s="20">
        <v>833</v>
      </c>
      <c r="D35" s="20">
        <v>4318</v>
      </c>
      <c r="E35" s="70">
        <f>SUM(C35:D35)</f>
        <v>5151</v>
      </c>
      <c r="F35" s="74" t="s">
        <v>86</v>
      </c>
      <c r="G35" s="15"/>
      <c r="H35" s="15"/>
      <c r="I35" s="15"/>
    </row>
    <row r="36" spans="1:9" x14ac:dyDescent="0.25">
      <c r="A36" s="15"/>
      <c r="B36" s="15" t="s">
        <v>12</v>
      </c>
      <c r="C36" s="14">
        <v>1195</v>
      </c>
      <c r="D36" s="20">
        <v>6633</v>
      </c>
      <c r="E36" s="70">
        <f t="shared" ref="E36:E38" si="3">SUM(C36:D36)</f>
        <v>7828</v>
      </c>
      <c r="F36" s="74" t="s">
        <v>86</v>
      </c>
      <c r="G36" s="15"/>
      <c r="H36" s="15"/>
      <c r="I36" s="15"/>
    </row>
    <row r="37" spans="1:9" x14ac:dyDescent="0.25">
      <c r="A37" s="15"/>
      <c r="B37" s="15" t="s">
        <v>14</v>
      </c>
      <c r="C37" s="20">
        <v>67</v>
      </c>
      <c r="D37" s="20">
        <v>135</v>
      </c>
      <c r="E37" s="70">
        <f t="shared" si="3"/>
        <v>202</v>
      </c>
      <c r="F37" s="74" t="s">
        <v>86</v>
      </c>
      <c r="G37" s="15"/>
      <c r="H37" s="15"/>
      <c r="I37" s="15"/>
    </row>
    <row r="38" spans="1:9" x14ac:dyDescent="0.25">
      <c r="A38" s="15"/>
      <c r="B38" s="15" t="s">
        <v>15</v>
      </c>
      <c r="C38" s="20">
        <v>1137</v>
      </c>
      <c r="D38" s="14">
        <v>6686</v>
      </c>
      <c r="E38" s="70">
        <f t="shared" si="3"/>
        <v>7823</v>
      </c>
      <c r="F38" s="74" t="s">
        <v>86</v>
      </c>
      <c r="G38" s="15"/>
      <c r="H38" s="15"/>
      <c r="I38" s="15"/>
    </row>
    <row r="39" spans="1:9" x14ac:dyDescent="0.25">
      <c r="A39" s="15"/>
      <c r="B39" s="49" t="s">
        <v>70</v>
      </c>
      <c r="C39" s="78"/>
      <c r="D39" s="78"/>
      <c r="E39" s="70"/>
      <c r="F39" s="74"/>
      <c r="G39" s="15"/>
      <c r="H39" s="15"/>
      <c r="I39" s="15"/>
    </row>
    <row r="40" spans="1:9" x14ac:dyDescent="0.25">
      <c r="A40" s="15"/>
      <c r="B40" s="15" t="s">
        <v>30</v>
      </c>
      <c r="C40" s="20" t="s">
        <v>225</v>
      </c>
      <c r="D40" s="20" t="s">
        <v>65</v>
      </c>
      <c r="E40" s="70"/>
      <c r="F40" s="74"/>
      <c r="G40" s="15"/>
      <c r="H40" s="15"/>
      <c r="I40" s="15"/>
    </row>
    <row r="41" spans="1:9" x14ac:dyDescent="0.25">
      <c r="A41" s="15"/>
      <c r="B41" s="15" t="s">
        <v>8</v>
      </c>
      <c r="C41" s="20" t="s">
        <v>1</v>
      </c>
      <c r="D41" s="20" t="s">
        <v>288</v>
      </c>
      <c r="E41" s="70"/>
      <c r="F41" s="74"/>
      <c r="G41" s="15"/>
      <c r="H41" s="15"/>
      <c r="I41" s="15"/>
    </row>
    <row r="42" spans="1:9" x14ac:dyDescent="0.25">
      <c r="A42" s="15"/>
      <c r="B42" s="15" t="s">
        <v>9</v>
      </c>
      <c r="C42" s="20" t="s">
        <v>266</v>
      </c>
      <c r="D42" s="20" t="s">
        <v>289</v>
      </c>
      <c r="E42" s="70"/>
      <c r="F42" s="74"/>
      <c r="G42" s="15"/>
      <c r="H42" s="15"/>
      <c r="I42" s="15"/>
    </row>
    <row r="43" spans="1:9" x14ac:dyDescent="0.25">
      <c r="A43" s="15"/>
      <c r="B43" s="15" t="s">
        <v>10</v>
      </c>
      <c r="C43" s="20" t="s">
        <v>65</v>
      </c>
      <c r="D43" s="20" t="s">
        <v>297</v>
      </c>
      <c r="E43" s="70"/>
      <c r="F43" s="74"/>
      <c r="G43" s="15"/>
      <c r="I43" s="15"/>
    </row>
    <row r="44" spans="1:9" x14ac:dyDescent="0.25">
      <c r="A44" s="15"/>
      <c r="B44" s="15" t="s">
        <v>11</v>
      </c>
      <c r="C44" s="20" t="s">
        <v>302</v>
      </c>
      <c r="D44" s="20" t="s">
        <v>298</v>
      </c>
      <c r="E44" s="70"/>
      <c r="F44" s="74"/>
      <c r="G44" s="15"/>
      <c r="H44" s="15"/>
      <c r="I44" s="15"/>
    </row>
    <row r="45" spans="1:9" x14ac:dyDescent="0.25">
      <c r="A45" s="15"/>
      <c r="B45" s="49" t="s">
        <v>69</v>
      </c>
      <c r="C45" s="78"/>
      <c r="D45" s="78"/>
      <c r="E45" s="70" t="s">
        <v>61</v>
      </c>
      <c r="F45" s="74"/>
      <c r="G45" s="15"/>
      <c r="H45" s="15"/>
      <c r="I45" s="15"/>
    </row>
    <row r="46" spans="1:9" x14ac:dyDescent="0.25">
      <c r="A46" s="15"/>
      <c r="B46" s="15" t="s">
        <v>30</v>
      </c>
      <c r="C46" s="20" t="s">
        <v>61</v>
      </c>
      <c r="D46" s="20" t="s">
        <v>61</v>
      </c>
      <c r="E46" s="70"/>
      <c r="F46" s="74"/>
      <c r="G46" s="15"/>
      <c r="H46" s="15"/>
      <c r="I46" s="15"/>
    </row>
    <row r="47" spans="1:9" x14ac:dyDescent="0.25">
      <c r="A47" s="15"/>
      <c r="B47" s="15" t="s">
        <v>8</v>
      </c>
      <c r="C47" s="20" t="s">
        <v>62</v>
      </c>
      <c r="D47" s="20" t="s">
        <v>181</v>
      </c>
      <c r="E47" s="70"/>
      <c r="F47" s="74"/>
      <c r="G47" s="15"/>
      <c r="H47" s="15"/>
      <c r="I47" s="15"/>
    </row>
    <row r="48" spans="1:9" x14ac:dyDescent="0.25">
      <c r="A48" s="15"/>
      <c r="B48" s="15" t="s">
        <v>9</v>
      </c>
      <c r="C48" s="20" t="s">
        <v>62</v>
      </c>
      <c r="D48" s="20" t="s">
        <v>32</v>
      </c>
      <c r="E48" s="70"/>
      <c r="F48" s="74"/>
      <c r="G48" s="15"/>
      <c r="H48" s="15"/>
      <c r="I48" s="15"/>
    </row>
    <row r="49" spans="1:9" x14ac:dyDescent="0.25">
      <c r="A49" s="51" t="s">
        <v>144</v>
      </c>
      <c r="B49" s="51"/>
      <c r="C49" s="77"/>
      <c r="D49" s="113"/>
      <c r="E49" s="113"/>
      <c r="F49" s="111"/>
      <c r="G49" s="15"/>
      <c r="H49" s="15"/>
      <c r="I49" s="15"/>
    </row>
    <row r="50" spans="1:9" x14ac:dyDescent="0.25">
      <c r="A50" s="15"/>
      <c r="B50" s="49" t="s">
        <v>149</v>
      </c>
      <c r="C50" s="78"/>
      <c r="D50" s="114"/>
      <c r="E50" s="107"/>
      <c r="F50" s="99"/>
      <c r="G50" s="15"/>
      <c r="H50" s="15"/>
      <c r="I50" s="15"/>
    </row>
    <row r="51" spans="1:9" x14ac:dyDescent="0.25">
      <c r="A51" s="15"/>
      <c r="B51" s="15" t="s">
        <v>30</v>
      </c>
      <c r="C51" s="20" t="s">
        <v>165</v>
      </c>
      <c r="D51" s="20" t="s">
        <v>206</v>
      </c>
      <c r="E51" s="106"/>
      <c r="F51" s="99"/>
      <c r="G51" s="15"/>
      <c r="H51" s="15"/>
      <c r="I51" s="15"/>
    </row>
    <row r="52" spans="1:9" x14ac:dyDescent="0.25">
      <c r="A52" s="15"/>
      <c r="B52" s="15" t="s">
        <v>8</v>
      </c>
      <c r="C52" s="20" t="s">
        <v>152</v>
      </c>
      <c r="D52" s="89" t="s">
        <v>95</v>
      </c>
      <c r="E52" s="107"/>
      <c r="F52" s="99"/>
    </row>
    <row r="53" spans="1:9" x14ac:dyDescent="0.25">
      <c r="A53" s="15"/>
      <c r="B53" s="15" t="s">
        <v>9</v>
      </c>
      <c r="C53" s="20" t="s">
        <v>173</v>
      </c>
      <c r="D53" s="20" t="s">
        <v>207</v>
      </c>
      <c r="E53" s="106"/>
      <c r="F53" s="99"/>
    </row>
    <row r="54" spans="1:9" x14ac:dyDescent="0.25">
      <c r="A54" s="15"/>
      <c r="B54" s="15" t="s">
        <v>10</v>
      </c>
      <c r="C54" s="20" t="s">
        <v>226</v>
      </c>
      <c r="D54" s="20" t="s">
        <v>215</v>
      </c>
      <c r="E54" s="106"/>
      <c r="F54" s="99"/>
    </row>
    <row r="55" spans="1:9" x14ac:dyDescent="0.25">
      <c r="A55" s="15"/>
      <c r="B55" s="15" t="s">
        <v>11</v>
      </c>
      <c r="C55" s="20" t="s">
        <v>303</v>
      </c>
      <c r="D55" s="20" t="s">
        <v>150</v>
      </c>
      <c r="E55" s="107"/>
      <c r="F55" s="99"/>
    </row>
    <row r="56" spans="1:9" x14ac:dyDescent="0.25">
      <c r="A56" s="15"/>
      <c r="C56" s="86"/>
      <c r="D56" s="87"/>
    </row>
    <row r="57" spans="1:9" x14ac:dyDescent="0.25">
      <c r="A57" s="15"/>
    </row>
    <row r="58" spans="1:9" x14ac:dyDescent="0.25">
      <c r="A58" s="15"/>
      <c r="D58" s="117" t="s">
        <v>206</v>
      </c>
      <c r="E58" s="117" t="s">
        <v>272</v>
      </c>
    </row>
    <row r="59" spans="1:9" x14ac:dyDescent="0.25">
      <c r="A59" s="15"/>
      <c r="D59" s="117" t="s">
        <v>207</v>
      </c>
      <c r="E59" s="117" t="s">
        <v>273</v>
      </c>
    </row>
    <row r="60" spans="1:9" x14ac:dyDescent="0.25">
      <c r="A60" s="15"/>
      <c r="D60" s="117" t="s">
        <v>274</v>
      </c>
      <c r="E60" s="117" t="s">
        <v>275</v>
      </c>
    </row>
  </sheetData>
  <mergeCells count="4">
    <mergeCell ref="A1:B1"/>
    <mergeCell ref="E1:F1"/>
    <mergeCell ref="E19:F19"/>
    <mergeCell ref="E31:F31"/>
  </mergeCell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0C7C49-A0F4-44E8-A0B7-6BED36E031D3}">
  <dimension ref="A1:W60"/>
  <sheetViews>
    <sheetView workbookViewId="0">
      <pane ySplit="1" topLeftCell="A29" activePane="bottomLeft" state="frozen"/>
      <selection pane="bottomLeft" activeCell="C51" sqref="C51:D55"/>
    </sheetView>
  </sheetViews>
  <sheetFormatPr defaultRowHeight="15" x14ac:dyDescent="0.25"/>
  <cols>
    <col min="1" max="1" width="5.28515625" customWidth="1"/>
    <col min="2" max="2" width="29.140625" customWidth="1"/>
    <col min="3" max="3" width="29" style="1" customWidth="1"/>
    <col min="4" max="4" width="24.85546875" style="12" customWidth="1"/>
    <col min="5" max="5" width="10.42578125" style="62" customWidth="1"/>
    <col min="6" max="6" width="7.42578125" customWidth="1"/>
  </cols>
  <sheetData>
    <row r="1" spans="1:23" x14ac:dyDescent="0.25">
      <c r="A1" s="123" t="s">
        <v>4</v>
      </c>
      <c r="B1" s="123"/>
      <c r="C1" s="13" t="s">
        <v>0</v>
      </c>
      <c r="D1" s="14" t="s">
        <v>1</v>
      </c>
      <c r="E1" s="124" t="s">
        <v>2</v>
      </c>
      <c r="F1" s="124"/>
      <c r="G1" s="15"/>
      <c r="H1" s="15"/>
      <c r="I1" s="15"/>
    </row>
    <row r="2" spans="1:23" x14ac:dyDescent="0.25">
      <c r="A2" s="51" t="s">
        <v>3</v>
      </c>
      <c r="B2" s="51"/>
      <c r="C2" s="52"/>
      <c r="D2" s="52"/>
      <c r="E2" s="60"/>
      <c r="F2" s="51"/>
      <c r="G2" s="15"/>
      <c r="H2" s="15"/>
      <c r="I2" s="15"/>
    </row>
    <row r="3" spans="1:23" x14ac:dyDescent="0.25">
      <c r="A3" s="15"/>
      <c r="B3" s="15" t="s">
        <v>53</v>
      </c>
      <c r="C3" s="31">
        <v>2717</v>
      </c>
      <c r="D3" s="31">
        <v>15018</v>
      </c>
      <c r="E3" s="67">
        <f>SUM(C3:D3)</f>
        <v>17735</v>
      </c>
      <c r="F3" s="74" t="s">
        <v>86</v>
      </c>
      <c r="G3" s="15"/>
      <c r="H3" s="15"/>
      <c r="I3" s="15"/>
    </row>
    <row r="4" spans="1:23" x14ac:dyDescent="0.25">
      <c r="A4" s="15"/>
      <c r="B4" s="15" t="s">
        <v>22</v>
      </c>
      <c r="C4" s="31">
        <v>1769</v>
      </c>
      <c r="D4" s="31">
        <v>7762</v>
      </c>
      <c r="E4" s="67">
        <f>SUM(C4:D4)</f>
        <v>9531</v>
      </c>
      <c r="F4" s="74" t="s">
        <v>86</v>
      </c>
      <c r="G4" s="15"/>
      <c r="H4" s="15"/>
      <c r="I4" s="15"/>
    </row>
    <row r="5" spans="1:23" x14ac:dyDescent="0.25">
      <c r="A5" s="15"/>
      <c r="B5" s="15" t="s">
        <v>24</v>
      </c>
      <c r="C5" s="22">
        <v>0.61799999999999999</v>
      </c>
      <c r="D5" s="22">
        <v>0.53500000000000003</v>
      </c>
      <c r="E5" s="68">
        <f t="shared" ref="E5:E6" si="0">AVERAGE(C5:D5)</f>
        <v>0.57650000000000001</v>
      </c>
      <c r="F5" s="74" t="s">
        <v>87</v>
      </c>
      <c r="G5" s="15"/>
      <c r="H5" s="15"/>
      <c r="I5" s="15"/>
    </row>
    <row r="6" spans="1:23" x14ac:dyDescent="0.25">
      <c r="A6" s="15"/>
      <c r="B6" s="15" t="s">
        <v>25</v>
      </c>
      <c r="C6" s="22">
        <v>0.38200000000000001</v>
      </c>
      <c r="D6" s="22">
        <v>0.46500000000000002</v>
      </c>
      <c r="E6" s="68">
        <f t="shared" si="0"/>
        <v>0.42349999999999999</v>
      </c>
      <c r="F6" s="74" t="s">
        <v>87</v>
      </c>
      <c r="G6" s="44"/>
      <c r="H6" s="15"/>
      <c r="I6" s="15"/>
    </row>
    <row r="7" spans="1:23" x14ac:dyDescent="0.25">
      <c r="A7" s="15"/>
      <c r="B7" s="15" t="s">
        <v>23</v>
      </c>
      <c r="C7" s="31">
        <v>16059</v>
      </c>
      <c r="D7" s="31">
        <v>36663</v>
      </c>
      <c r="E7" s="67">
        <f>SUM(C7:D7)</f>
        <v>52722</v>
      </c>
      <c r="F7" s="74" t="s">
        <v>86</v>
      </c>
      <c r="G7" s="15"/>
      <c r="H7" s="15"/>
      <c r="I7" s="15"/>
    </row>
    <row r="8" spans="1:23" x14ac:dyDescent="0.25">
      <c r="A8" s="15"/>
      <c r="B8" s="15" t="s">
        <v>17</v>
      </c>
      <c r="C8" s="20">
        <v>5.91</v>
      </c>
      <c r="D8" s="20">
        <v>2.44</v>
      </c>
      <c r="E8" s="69">
        <f>AVERAGE(C8:D8)</f>
        <v>4.1749999999999998</v>
      </c>
      <c r="F8" s="74" t="s">
        <v>87</v>
      </c>
      <c r="G8" s="15"/>
      <c r="H8" s="15"/>
      <c r="I8" s="15"/>
      <c r="R8">
        <f>55+42</f>
        <v>97</v>
      </c>
    </row>
    <row r="9" spans="1:23" x14ac:dyDescent="0.25">
      <c r="A9" s="15"/>
      <c r="B9" s="15" t="s">
        <v>18</v>
      </c>
      <c r="C9" s="20" t="s">
        <v>291</v>
      </c>
      <c r="D9" s="32" t="s">
        <v>270</v>
      </c>
      <c r="E9" s="40" t="s">
        <v>296</v>
      </c>
      <c r="F9" s="73" t="s">
        <v>87</v>
      </c>
      <c r="G9" s="15">
        <f>(((4*60)+42)+((3*60)+55))/2</f>
        <v>258.5</v>
      </c>
      <c r="H9" s="15"/>
      <c r="I9" s="15"/>
    </row>
    <row r="10" spans="1:23" x14ac:dyDescent="0.25">
      <c r="A10" s="15"/>
      <c r="B10" s="15" t="s">
        <v>16</v>
      </c>
      <c r="C10" s="22">
        <v>0.56420000000000003</v>
      </c>
      <c r="D10" s="22">
        <v>0.4698</v>
      </c>
      <c r="E10" s="68">
        <f t="shared" ref="E10" si="1">AVERAGE(C10:D10)</f>
        <v>0.51700000000000002</v>
      </c>
      <c r="F10" s="74" t="s">
        <v>87</v>
      </c>
      <c r="G10" s="15">
        <f>G9/60</f>
        <v>4.3083333333333336</v>
      </c>
      <c r="H10" s="15"/>
      <c r="I10" s="15"/>
    </row>
    <row r="11" spans="1:23" x14ac:dyDescent="0.25">
      <c r="A11" s="15"/>
      <c r="B11" s="15" t="s">
        <v>40</v>
      </c>
      <c r="C11" s="20" t="s">
        <v>37</v>
      </c>
      <c r="D11" s="20" t="s">
        <v>37</v>
      </c>
      <c r="E11" s="70" t="s">
        <v>37</v>
      </c>
      <c r="F11" s="99"/>
      <c r="G11" s="15">
        <f>60*0.30833</f>
        <v>18.4998</v>
      </c>
      <c r="H11" s="15"/>
      <c r="I11" s="15"/>
    </row>
    <row r="12" spans="1:23" x14ac:dyDescent="0.25">
      <c r="A12" s="15"/>
      <c r="B12" s="15" t="s">
        <v>8</v>
      </c>
      <c r="C12" s="20" t="s">
        <v>146</v>
      </c>
      <c r="D12" s="20" t="s">
        <v>219</v>
      </c>
      <c r="E12" s="70"/>
      <c r="F12" s="99"/>
      <c r="G12" s="15"/>
      <c r="H12" s="15"/>
      <c r="I12" s="15"/>
      <c r="W12" t="s">
        <v>102</v>
      </c>
    </row>
    <row r="13" spans="1:23" x14ac:dyDescent="0.25">
      <c r="A13" s="15"/>
      <c r="B13" s="15" t="s">
        <v>9</v>
      </c>
      <c r="C13" s="20" t="s">
        <v>219</v>
      </c>
      <c r="D13" s="20" t="s">
        <v>38</v>
      </c>
      <c r="E13" s="70"/>
      <c r="F13" s="99"/>
      <c r="G13" s="15"/>
    </row>
    <row r="14" spans="1:23" x14ac:dyDescent="0.25">
      <c r="A14" s="15"/>
      <c r="B14" s="15" t="s">
        <v>41</v>
      </c>
      <c r="C14" s="20" t="s">
        <v>56</v>
      </c>
      <c r="D14" s="20" t="s">
        <v>56</v>
      </c>
      <c r="E14" s="70" t="s">
        <v>56</v>
      </c>
      <c r="F14" s="99"/>
      <c r="G14" s="15"/>
    </row>
    <row r="15" spans="1:23" x14ac:dyDescent="0.25">
      <c r="A15" s="15"/>
      <c r="B15" s="15" t="s">
        <v>8</v>
      </c>
      <c r="C15" s="20" t="s">
        <v>110</v>
      </c>
      <c r="D15" s="20" t="s">
        <v>132</v>
      </c>
      <c r="E15" s="70"/>
      <c r="F15" s="99"/>
      <c r="G15" s="15"/>
    </row>
    <row r="16" spans="1:23" x14ac:dyDescent="0.25">
      <c r="A16" s="15"/>
      <c r="B16" s="15" t="s">
        <v>9</v>
      </c>
      <c r="C16" s="20" t="s">
        <v>60</v>
      </c>
      <c r="D16" s="20" t="s">
        <v>57</v>
      </c>
      <c r="E16" s="107"/>
      <c r="F16" s="99"/>
      <c r="G16" s="15"/>
      <c r="H16" s="41"/>
      <c r="I16" s="41"/>
    </row>
    <row r="17" spans="1:9" x14ac:dyDescent="0.25">
      <c r="A17" s="15"/>
      <c r="B17" s="15" t="s">
        <v>10</v>
      </c>
      <c r="C17" s="20" t="s">
        <v>147</v>
      </c>
      <c r="D17" s="20" t="s">
        <v>59</v>
      </c>
      <c r="E17" s="107"/>
      <c r="F17" s="99"/>
      <c r="G17" s="15"/>
      <c r="H17" s="42"/>
      <c r="I17" s="42"/>
    </row>
    <row r="18" spans="1:9" x14ac:dyDescent="0.25">
      <c r="A18" s="15"/>
      <c r="B18" s="15" t="s">
        <v>11</v>
      </c>
      <c r="C18" s="20" t="s">
        <v>57</v>
      </c>
      <c r="D18" s="20" t="s">
        <v>295</v>
      </c>
      <c r="E18" s="107"/>
      <c r="F18" s="99"/>
      <c r="G18" s="15"/>
      <c r="H18" s="42"/>
      <c r="I18" s="42"/>
    </row>
    <row r="19" spans="1:9" x14ac:dyDescent="0.25">
      <c r="A19" s="15"/>
      <c r="B19" s="15" t="s">
        <v>27</v>
      </c>
      <c r="C19" s="20" t="s">
        <v>52</v>
      </c>
      <c r="D19" s="20" t="s">
        <v>52</v>
      </c>
      <c r="E19" s="127" t="s">
        <v>52</v>
      </c>
      <c r="F19" s="127"/>
      <c r="G19" s="15"/>
      <c r="H19" s="42"/>
      <c r="I19" s="42"/>
    </row>
    <row r="20" spans="1:9" x14ac:dyDescent="0.25">
      <c r="A20" s="15"/>
      <c r="B20" s="15" t="s">
        <v>28</v>
      </c>
      <c r="C20" s="20" t="s">
        <v>29</v>
      </c>
      <c r="D20" s="20" t="s">
        <v>29</v>
      </c>
      <c r="E20" s="73"/>
      <c r="F20" s="73"/>
      <c r="G20" s="15"/>
      <c r="H20" s="42"/>
      <c r="I20" s="42"/>
    </row>
    <row r="21" spans="1:9" x14ac:dyDescent="0.25">
      <c r="A21" s="15"/>
      <c r="B21" s="15" t="s">
        <v>98</v>
      </c>
      <c r="C21" s="22">
        <v>0.57310000000000005</v>
      </c>
      <c r="D21" s="22">
        <v>0.55379999999999996</v>
      </c>
      <c r="E21" s="95">
        <f>SUM(C21:D21)/2</f>
        <v>0.56345000000000001</v>
      </c>
      <c r="F21" s="74"/>
      <c r="G21" s="15"/>
      <c r="H21" s="42"/>
      <c r="I21" s="42"/>
    </row>
    <row r="22" spans="1:9" x14ac:dyDescent="0.25">
      <c r="A22" s="15"/>
      <c r="B22" s="15" t="s">
        <v>99</v>
      </c>
      <c r="C22" s="22">
        <v>0.21160000000000001</v>
      </c>
      <c r="D22" s="22">
        <v>0.26750000000000002</v>
      </c>
      <c r="E22" s="72"/>
      <c r="F22" s="74"/>
      <c r="G22" s="15"/>
      <c r="H22" s="42"/>
      <c r="I22" s="42"/>
    </row>
    <row r="23" spans="1:9" x14ac:dyDescent="0.25">
      <c r="A23" s="15"/>
      <c r="B23" s="15" t="s">
        <v>45</v>
      </c>
      <c r="C23" s="20" t="s">
        <v>292</v>
      </c>
      <c r="D23" s="22" t="s">
        <v>46</v>
      </c>
      <c r="E23" s="70" t="s">
        <v>46</v>
      </c>
      <c r="F23" s="74"/>
      <c r="G23" s="15"/>
      <c r="H23" s="42"/>
      <c r="I23" s="42"/>
    </row>
    <row r="24" spans="1:9" x14ac:dyDescent="0.25">
      <c r="A24" s="15"/>
      <c r="B24" s="15" t="s">
        <v>81</v>
      </c>
      <c r="C24" s="22">
        <v>0.5444</v>
      </c>
      <c r="D24" s="22">
        <v>0.496</v>
      </c>
      <c r="E24" s="68">
        <f>AVERAGE(C24:D24)</f>
        <v>0.5202</v>
      </c>
      <c r="F24" s="74" t="s">
        <v>87</v>
      </c>
      <c r="G24" s="15"/>
      <c r="H24" s="42"/>
      <c r="I24" s="42"/>
    </row>
    <row r="25" spans="1:9" x14ac:dyDescent="0.25">
      <c r="A25" s="51" t="s">
        <v>148</v>
      </c>
      <c r="B25" s="51"/>
      <c r="C25" s="110"/>
      <c r="D25" s="110"/>
      <c r="E25" s="110"/>
      <c r="F25" s="111"/>
      <c r="G25" s="15"/>
      <c r="H25" s="15"/>
      <c r="I25" s="15"/>
    </row>
    <row r="26" spans="1:9" x14ac:dyDescent="0.25">
      <c r="A26" s="15"/>
      <c r="B26" s="49" t="s">
        <v>108</v>
      </c>
      <c r="C26" s="112"/>
      <c r="D26" s="112"/>
      <c r="E26" s="70" t="s">
        <v>94</v>
      </c>
      <c r="F26" s="74"/>
      <c r="G26" s="15"/>
      <c r="H26" s="15"/>
      <c r="I26" s="15"/>
    </row>
    <row r="27" spans="1:9" x14ac:dyDescent="0.25">
      <c r="A27" s="15"/>
      <c r="B27" s="15" t="s">
        <v>78</v>
      </c>
      <c r="C27" s="31">
        <v>2145</v>
      </c>
      <c r="D27" s="31">
        <v>11410</v>
      </c>
      <c r="E27" s="72">
        <f t="shared" ref="E27:E29" si="2">AVERAGE(C27:D27)</f>
        <v>6777.5</v>
      </c>
      <c r="F27" s="74" t="s">
        <v>87</v>
      </c>
      <c r="G27" s="15"/>
      <c r="H27" s="15"/>
      <c r="I27" s="15"/>
    </row>
    <row r="28" spans="1:9" x14ac:dyDescent="0.25">
      <c r="A28" s="15"/>
      <c r="B28" s="15" t="s">
        <v>79</v>
      </c>
      <c r="C28" s="31">
        <v>547</v>
      </c>
      <c r="D28" s="31">
        <v>3365</v>
      </c>
      <c r="E28" s="72">
        <f t="shared" si="2"/>
        <v>1956</v>
      </c>
      <c r="F28" s="74" t="s">
        <v>87</v>
      </c>
      <c r="G28" s="15"/>
      <c r="H28" s="15"/>
      <c r="I28" s="15"/>
    </row>
    <row r="29" spans="1:9" x14ac:dyDescent="0.25">
      <c r="A29" s="15"/>
      <c r="B29" s="15" t="s">
        <v>80</v>
      </c>
      <c r="C29" s="31">
        <v>25</v>
      </c>
      <c r="D29" s="31">
        <v>243</v>
      </c>
      <c r="E29" s="72">
        <f t="shared" si="2"/>
        <v>134</v>
      </c>
      <c r="F29" s="74" t="s">
        <v>87</v>
      </c>
      <c r="G29" s="15"/>
      <c r="H29" s="15"/>
      <c r="I29" s="15"/>
    </row>
    <row r="30" spans="1:9" x14ac:dyDescent="0.25">
      <c r="A30" s="51" t="s">
        <v>114</v>
      </c>
      <c r="B30" s="51"/>
      <c r="C30" s="77"/>
      <c r="D30" s="113"/>
      <c r="E30" s="113"/>
      <c r="F30" s="111"/>
      <c r="G30" s="15"/>
      <c r="H30" s="15"/>
      <c r="I30" s="15"/>
    </row>
    <row r="31" spans="1:9" x14ac:dyDescent="0.25">
      <c r="A31" s="15"/>
      <c r="B31" s="15" t="s">
        <v>34</v>
      </c>
      <c r="C31" s="20" t="s">
        <v>35</v>
      </c>
      <c r="D31" s="20" t="s">
        <v>35</v>
      </c>
      <c r="E31" s="128" t="s">
        <v>35</v>
      </c>
      <c r="F31" s="128"/>
      <c r="G31" s="15"/>
      <c r="H31" s="15"/>
      <c r="I31" s="15"/>
    </row>
    <row r="32" spans="1:9" x14ac:dyDescent="0.25">
      <c r="A32" s="15"/>
      <c r="B32" s="15" t="s">
        <v>36</v>
      </c>
      <c r="C32" s="20">
        <v>1619</v>
      </c>
      <c r="D32" s="20">
        <v>8936</v>
      </c>
      <c r="E32" s="70">
        <f>SUM(C32:D32)</f>
        <v>10555</v>
      </c>
      <c r="F32" s="74" t="s">
        <v>86</v>
      </c>
      <c r="G32" s="15"/>
      <c r="H32" s="15"/>
      <c r="I32" s="15"/>
    </row>
    <row r="33" spans="1:9" x14ac:dyDescent="0.25">
      <c r="A33" s="51" t="s">
        <v>6</v>
      </c>
      <c r="B33" s="51"/>
      <c r="C33" s="113"/>
      <c r="D33" s="113"/>
      <c r="E33" s="113"/>
      <c r="F33" s="111"/>
      <c r="G33" s="15"/>
      <c r="H33" s="15"/>
      <c r="I33" s="15"/>
    </row>
    <row r="34" spans="1:9" x14ac:dyDescent="0.25">
      <c r="A34" s="15"/>
      <c r="B34" s="49" t="s">
        <v>20</v>
      </c>
      <c r="C34" s="114"/>
      <c r="D34" s="114"/>
      <c r="E34" s="70" t="s">
        <v>271</v>
      </c>
      <c r="F34" s="74"/>
      <c r="G34" s="15"/>
      <c r="H34" s="15"/>
      <c r="I34" s="15"/>
    </row>
    <row r="35" spans="1:9" x14ac:dyDescent="0.25">
      <c r="A35" s="15"/>
      <c r="B35" s="15" t="s">
        <v>13</v>
      </c>
      <c r="C35" s="20">
        <v>728</v>
      </c>
      <c r="D35" s="20">
        <v>3761</v>
      </c>
      <c r="E35" s="70">
        <f>SUM(C35:D35)</f>
        <v>4489</v>
      </c>
      <c r="F35" s="74" t="s">
        <v>86</v>
      </c>
      <c r="G35" s="15"/>
      <c r="H35" s="15"/>
      <c r="I35" s="15"/>
    </row>
    <row r="36" spans="1:9" x14ac:dyDescent="0.25">
      <c r="A36" s="15"/>
      <c r="B36" s="15" t="s">
        <v>12</v>
      </c>
      <c r="C36" s="20">
        <v>890</v>
      </c>
      <c r="D36" s="20">
        <v>5309</v>
      </c>
      <c r="E36" s="70">
        <f t="shared" ref="E36:E38" si="3">SUM(C36:D36)</f>
        <v>6199</v>
      </c>
      <c r="F36" s="74" t="s">
        <v>86</v>
      </c>
      <c r="G36" s="15"/>
      <c r="H36" s="15"/>
      <c r="I36" s="15"/>
    </row>
    <row r="37" spans="1:9" x14ac:dyDescent="0.25">
      <c r="A37" s="15"/>
      <c r="B37" s="15" t="s">
        <v>14</v>
      </c>
      <c r="C37" s="20">
        <v>28</v>
      </c>
      <c r="D37" s="20">
        <v>204</v>
      </c>
      <c r="E37" s="70">
        <f t="shared" si="3"/>
        <v>232</v>
      </c>
      <c r="F37" s="74" t="s">
        <v>86</v>
      </c>
      <c r="G37" s="15"/>
      <c r="H37" s="15"/>
      <c r="I37" s="15"/>
    </row>
    <row r="38" spans="1:9" x14ac:dyDescent="0.25">
      <c r="A38" s="15"/>
      <c r="B38" s="15" t="s">
        <v>15</v>
      </c>
      <c r="C38" s="14">
        <v>1071</v>
      </c>
      <c r="D38" s="14">
        <v>5743</v>
      </c>
      <c r="E38" s="70">
        <f t="shared" si="3"/>
        <v>6814</v>
      </c>
      <c r="F38" s="74" t="s">
        <v>86</v>
      </c>
      <c r="G38" s="15"/>
      <c r="H38" s="15"/>
      <c r="I38" s="15"/>
    </row>
    <row r="39" spans="1:9" x14ac:dyDescent="0.25">
      <c r="A39" s="15"/>
      <c r="B39" s="49" t="s">
        <v>70</v>
      </c>
      <c r="C39" s="114"/>
      <c r="D39" s="114"/>
      <c r="E39" s="107"/>
      <c r="F39" s="99"/>
      <c r="G39" s="15"/>
      <c r="H39" s="15"/>
      <c r="I39" s="15"/>
    </row>
    <row r="40" spans="1:9" x14ac:dyDescent="0.25">
      <c r="A40" s="15"/>
      <c r="B40" s="15" t="s">
        <v>30</v>
      </c>
      <c r="C40" s="20" t="s">
        <v>225</v>
      </c>
      <c r="D40" s="20" t="s">
        <v>65</v>
      </c>
      <c r="E40" s="107"/>
      <c r="F40" s="99"/>
      <c r="G40" s="15"/>
      <c r="H40" s="15"/>
      <c r="I40" s="15"/>
    </row>
    <row r="41" spans="1:9" x14ac:dyDescent="0.25">
      <c r="A41" s="15"/>
      <c r="B41" s="15" t="s">
        <v>8</v>
      </c>
      <c r="C41" s="20" t="s">
        <v>1</v>
      </c>
      <c r="D41" s="20" t="s">
        <v>288</v>
      </c>
      <c r="E41" s="107"/>
      <c r="F41" s="99"/>
      <c r="G41" s="15"/>
      <c r="H41" s="15"/>
      <c r="I41" s="15"/>
    </row>
    <row r="42" spans="1:9" x14ac:dyDescent="0.25">
      <c r="A42" s="15"/>
      <c r="B42" s="15" t="s">
        <v>9</v>
      </c>
      <c r="C42" s="20" t="s">
        <v>101</v>
      </c>
      <c r="D42" s="20" t="s">
        <v>297</v>
      </c>
      <c r="E42" s="107"/>
      <c r="F42" s="99"/>
      <c r="G42" s="15"/>
      <c r="H42" s="15"/>
      <c r="I42" s="15"/>
    </row>
    <row r="43" spans="1:9" x14ac:dyDescent="0.25">
      <c r="A43" s="15"/>
      <c r="B43" s="15" t="s">
        <v>10</v>
      </c>
      <c r="C43" s="20" t="s">
        <v>65</v>
      </c>
      <c r="D43" s="20" t="s">
        <v>289</v>
      </c>
      <c r="E43" s="107"/>
      <c r="F43" s="99"/>
      <c r="G43" s="15"/>
      <c r="I43" s="15"/>
    </row>
    <row r="44" spans="1:9" x14ac:dyDescent="0.25">
      <c r="A44" s="15"/>
      <c r="B44" s="15" t="s">
        <v>11</v>
      </c>
      <c r="C44" s="20" t="s">
        <v>250</v>
      </c>
      <c r="D44" s="20" t="s">
        <v>298</v>
      </c>
      <c r="E44" s="107"/>
      <c r="F44" s="99"/>
      <c r="G44" s="15"/>
      <c r="H44" s="15"/>
      <c r="I44" s="15"/>
    </row>
    <row r="45" spans="1:9" x14ac:dyDescent="0.25">
      <c r="A45" s="15"/>
      <c r="B45" s="49" t="s">
        <v>69</v>
      </c>
      <c r="C45" s="114"/>
      <c r="D45" s="114"/>
      <c r="E45" s="70" t="s">
        <v>61</v>
      </c>
      <c r="F45" s="99"/>
      <c r="G45" s="15"/>
      <c r="H45" s="15"/>
      <c r="I45" s="15"/>
    </row>
    <row r="46" spans="1:9" x14ac:dyDescent="0.25">
      <c r="A46" s="15"/>
      <c r="B46" s="15" t="s">
        <v>30</v>
      </c>
      <c r="C46" s="20" t="s">
        <v>61</v>
      </c>
      <c r="D46" s="20" t="s">
        <v>143</v>
      </c>
      <c r="E46" s="107"/>
      <c r="F46" s="99"/>
      <c r="G46" s="15"/>
      <c r="H46" s="15"/>
      <c r="I46" s="15"/>
    </row>
    <row r="47" spans="1:9" x14ac:dyDescent="0.25">
      <c r="A47" s="15"/>
      <c r="B47" s="15" t="s">
        <v>8</v>
      </c>
      <c r="C47" s="20" t="s">
        <v>32</v>
      </c>
      <c r="D47" s="20" t="s">
        <v>181</v>
      </c>
      <c r="E47" s="107"/>
      <c r="F47" s="99"/>
      <c r="G47" s="15"/>
      <c r="H47" s="15"/>
      <c r="I47" s="15"/>
    </row>
    <row r="48" spans="1:9" x14ac:dyDescent="0.25">
      <c r="A48" s="15"/>
      <c r="B48" s="15" t="s">
        <v>9</v>
      </c>
      <c r="C48" s="20" t="s">
        <v>62</v>
      </c>
      <c r="D48" s="20" t="s">
        <v>32</v>
      </c>
      <c r="E48" s="107"/>
      <c r="F48" s="99"/>
      <c r="G48" s="15"/>
      <c r="H48" s="15"/>
      <c r="I48" s="15"/>
    </row>
    <row r="49" spans="1:9" x14ac:dyDescent="0.25">
      <c r="A49" s="51" t="s">
        <v>144</v>
      </c>
      <c r="B49" s="51"/>
      <c r="C49" s="113"/>
      <c r="D49" s="113"/>
      <c r="E49" s="113"/>
      <c r="F49" s="111"/>
      <c r="G49" s="15"/>
      <c r="H49" s="15"/>
      <c r="I49" s="15"/>
    </row>
    <row r="50" spans="1:9" x14ac:dyDescent="0.25">
      <c r="A50" s="15"/>
      <c r="B50" s="49" t="s">
        <v>149</v>
      </c>
      <c r="C50" s="114"/>
      <c r="D50" s="114"/>
      <c r="E50" s="107"/>
      <c r="F50" s="99"/>
      <c r="G50" s="15"/>
      <c r="H50" s="15"/>
      <c r="I50" s="15"/>
    </row>
    <row r="51" spans="1:9" x14ac:dyDescent="0.25">
      <c r="A51" s="15"/>
      <c r="B51" s="15" t="s">
        <v>30</v>
      </c>
      <c r="C51" s="20" t="s">
        <v>165</v>
      </c>
      <c r="D51" s="20" t="s">
        <v>95</v>
      </c>
      <c r="E51" s="106"/>
      <c r="F51" s="99"/>
      <c r="G51" s="15"/>
      <c r="H51" s="15"/>
      <c r="I51" s="15"/>
    </row>
    <row r="52" spans="1:9" x14ac:dyDescent="0.25">
      <c r="A52" s="15"/>
      <c r="B52" s="15" t="s">
        <v>8</v>
      </c>
      <c r="C52" s="20" t="s">
        <v>152</v>
      </c>
      <c r="D52" s="20" t="s">
        <v>206</v>
      </c>
      <c r="E52" s="107"/>
      <c r="F52" s="99"/>
    </row>
    <row r="53" spans="1:9" x14ac:dyDescent="0.25">
      <c r="A53" s="15"/>
      <c r="B53" s="15" t="s">
        <v>9</v>
      </c>
      <c r="C53" s="20" t="s">
        <v>226</v>
      </c>
      <c r="D53" s="20" t="s">
        <v>207</v>
      </c>
      <c r="E53" s="106"/>
      <c r="F53" s="99"/>
    </row>
    <row r="54" spans="1:9" x14ac:dyDescent="0.25">
      <c r="A54" s="15"/>
      <c r="B54" s="15" t="s">
        <v>10</v>
      </c>
      <c r="C54" s="20" t="s">
        <v>293</v>
      </c>
      <c r="D54" s="20" t="s">
        <v>215</v>
      </c>
      <c r="E54" s="106"/>
      <c r="F54" s="99"/>
    </row>
    <row r="55" spans="1:9" x14ac:dyDescent="0.25">
      <c r="A55" s="15"/>
      <c r="B55" s="15" t="s">
        <v>11</v>
      </c>
      <c r="C55" s="20" t="s">
        <v>294</v>
      </c>
      <c r="D55" s="20" t="s">
        <v>150</v>
      </c>
      <c r="E55" s="107"/>
      <c r="F55" s="99"/>
    </row>
    <row r="56" spans="1:9" x14ac:dyDescent="0.25">
      <c r="A56" s="15"/>
      <c r="C56" s="118"/>
      <c r="D56" s="87"/>
    </row>
    <row r="57" spans="1:9" x14ac:dyDescent="0.25">
      <c r="A57" s="15"/>
    </row>
    <row r="58" spans="1:9" x14ac:dyDescent="0.25">
      <c r="A58" s="15"/>
      <c r="D58" s="117" t="s">
        <v>206</v>
      </c>
      <c r="E58" s="117" t="s">
        <v>272</v>
      </c>
    </row>
    <row r="59" spans="1:9" x14ac:dyDescent="0.25">
      <c r="A59" s="15"/>
      <c r="D59" s="117" t="s">
        <v>207</v>
      </c>
      <c r="E59" s="117" t="s">
        <v>273</v>
      </c>
    </row>
    <row r="60" spans="1:9" x14ac:dyDescent="0.25">
      <c r="A60" s="15"/>
      <c r="D60" s="117" t="s">
        <v>274</v>
      </c>
      <c r="E60" s="117" t="s">
        <v>275</v>
      </c>
    </row>
  </sheetData>
  <mergeCells count="4">
    <mergeCell ref="A1:B1"/>
    <mergeCell ref="E1:F1"/>
    <mergeCell ref="E19:F19"/>
    <mergeCell ref="E31:F31"/>
  </mergeCell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B958B3-2BA4-4048-827B-33F81FD747F9}">
  <dimension ref="A1:I60"/>
  <sheetViews>
    <sheetView workbookViewId="0">
      <pane ySplit="1" topLeftCell="A2" activePane="bottomLeft" state="frozen"/>
      <selection pane="bottomLeft" activeCell="W12" sqref="W12"/>
    </sheetView>
  </sheetViews>
  <sheetFormatPr defaultRowHeight="15" x14ac:dyDescent="0.25"/>
  <cols>
    <col min="1" max="1" width="5.28515625" customWidth="1"/>
    <col min="2" max="2" width="29.140625" customWidth="1"/>
    <col min="3" max="3" width="29" style="1" customWidth="1"/>
    <col min="4" max="4" width="24.85546875" style="12" customWidth="1"/>
    <col min="5" max="5" width="10.42578125" style="62" customWidth="1"/>
    <col min="6" max="6" width="7.42578125" customWidth="1"/>
  </cols>
  <sheetData>
    <row r="1" spans="1:9" x14ac:dyDescent="0.25">
      <c r="A1" s="123" t="s">
        <v>4</v>
      </c>
      <c r="B1" s="123"/>
      <c r="C1" s="13" t="s">
        <v>0</v>
      </c>
      <c r="D1" s="14" t="s">
        <v>1</v>
      </c>
      <c r="E1" s="124" t="s">
        <v>2</v>
      </c>
      <c r="F1" s="124"/>
      <c r="G1" s="15"/>
      <c r="H1" s="15"/>
      <c r="I1" s="15"/>
    </row>
    <row r="2" spans="1:9" x14ac:dyDescent="0.25">
      <c r="A2" s="51" t="s">
        <v>3</v>
      </c>
      <c r="B2" s="51"/>
      <c r="C2" s="52"/>
      <c r="D2" s="52"/>
      <c r="E2" s="60"/>
      <c r="F2" s="51"/>
      <c r="G2" s="15"/>
      <c r="H2" s="15"/>
      <c r="I2" s="15"/>
    </row>
    <row r="3" spans="1:9" x14ac:dyDescent="0.25">
      <c r="A3" s="15"/>
      <c r="B3" s="15" t="s">
        <v>53</v>
      </c>
      <c r="C3" s="31">
        <v>2497</v>
      </c>
      <c r="D3" s="31">
        <v>16526</v>
      </c>
      <c r="E3" s="67">
        <f>SUM(C3:D3)</f>
        <v>19023</v>
      </c>
      <c r="F3" s="74" t="s">
        <v>86</v>
      </c>
      <c r="G3" s="15"/>
      <c r="H3" s="15"/>
      <c r="I3" s="15"/>
    </row>
    <row r="4" spans="1:9" x14ac:dyDescent="0.25">
      <c r="A4" s="15"/>
      <c r="B4" s="15" t="s">
        <v>22</v>
      </c>
      <c r="C4" s="31">
        <v>1618</v>
      </c>
      <c r="D4" s="31">
        <v>8582</v>
      </c>
      <c r="E4" s="67">
        <f>SUM(C4:D4)</f>
        <v>10200</v>
      </c>
      <c r="F4" s="74" t="s">
        <v>86</v>
      </c>
      <c r="G4" s="15"/>
      <c r="H4" s="15"/>
      <c r="I4" s="15"/>
    </row>
    <row r="5" spans="1:9" x14ac:dyDescent="0.25">
      <c r="A5" s="15"/>
      <c r="B5" s="15" t="s">
        <v>24</v>
      </c>
      <c r="C5" s="22">
        <v>0.39300000000000002</v>
      </c>
      <c r="D5" s="22">
        <v>0.45929999999999999</v>
      </c>
      <c r="E5" s="68">
        <f t="shared" ref="E5:E6" si="0">AVERAGE(C5:D5)</f>
        <v>0.42615000000000003</v>
      </c>
      <c r="F5" s="74" t="s">
        <v>87</v>
      </c>
      <c r="G5" s="15"/>
      <c r="H5" s="15"/>
      <c r="I5" s="15"/>
    </row>
    <row r="6" spans="1:9" x14ac:dyDescent="0.25">
      <c r="A6" s="15"/>
      <c r="B6" s="15" t="s">
        <v>25</v>
      </c>
      <c r="C6" s="22">
        <v>0.60699999999999998</v>
      </c>
      <c r="D6" s="22">
        <v>0.44069999999999998</v>
      </c>
      <c r="E6" s="68">
        <f t="shared" si="0"/>
        <v>0.52384999999999993</v>
      </c>
      <c r="F6" s="74" t="s">
        <v>87</v>
      </c>
      <c r="G6" s="44"/>
      <c r="H6" s="15"/>
      <c r="I6" s="15"/>
    </row>
    <row r="7" spans="1:9" x14ac:dyDescent="0.25">
      <c r="A7" s="15"/>
      <c r="B7" s="15" t="s">
        <v>23</v>
      </c>
      <c r="C7" s="31">
        <v>13068</v>
      </c>
      <c r="D7" s="31">
        <v>39495</v>
      </c>
      <c r="E7" s="67">
        <f>SUM(C7:D7)</f>
        <v>52563</v>
      </c>
      <c r="F7" s="74" t="s">
        <v>86</v>
      </c>
      <c r="G7" s="15"/>
      <c r="H7" s="15"/>
      <c r="I7" s="15"/>
    </row>
    <row r="8" spans="1:9" x14ac:dyDescent="0.25">
      <c r="A8" s="15"/>
      <c r="B8" s="15" t="s">
        <v>17</v>
      </c>
      <c r="C8" s="20">
        <v>5.23</v>
      </c>
      <c r="D8" s="20">
        <v>2.39</v>
      </c>
      <c r="E8" s="69">
        <f>AVERAGE(C8:D8)</f>
        <v>3.8100000000000005</v>
      </c>
      <c r="F8" s="74" t="s">
        <v>87</v>
      </c>
      <c r="G8" s="15"/>
      <c r="H8" s="15"/>
      <c r="I8" s="15"/>
    </row>
    <row r="9" spans="1:9" x14ac:dyDescent="0.25">
      <c r="A9" s="15"/>
      <c r="B9" s="15" t="s">
        <v>18</v>
      </c>
      <c r="C9" s="20" t="s">
        <v>159</v>
      </c>
      <c r="D9" s="32" t="s">
        <v>154</v>
      </c>
      <c r="E9" s="40" t="s">
        <v>290</v>
      </c>
      <c r="F9" s="73" t="s">
        <v>87</v>
      </c>
      <c r="G9" s="15">
        <f>((8*60)+24)/60</f>
        <v>8.4</v>
      </c>
      <c r="H9" s="15"/>
      <c r="I9" s="15"/>
    </row>
    <row r="10" spans="1:9" x14ac:dyDescent="0.25">
      <c r="A10" s="15"/>
      <c r="B10" s="15" t="s">
        <v>16</v>
      </c>
      <c r="C10" s="22">
        <v>0.55589999999999995</v>
      </c>
      <c r="D10" s="22">
        <v>0.45550000000000002</v>
      </c>
      <c r="E10" s="68">
        <f t="shared" ref="E10" si="1">AVERAGE(C10:D10)</f>
        <v>0.50570000000000004</v>
      </c>
      <c r="F10" s="74" t="s">
        <v>87</v>
      </c>
      <c r="G10" s="15">
        <f>G9/2</f>
        <v>4.2</v>
      </c>
      <c r="H10" s="15"/>
      <c r="I10" s="15"/>
    </row>
    <row r="11" spans="1:9" x14ac:dyDescent="0.25">
      <c r="A11" s="15"/>
      <c r="B11" s="15" t="s">
        <v>40</v>
      </c>
      <c r="C11" s="20" t="s">
        <v>37</v>
      </c>
      <c r="D11" s="20" t="s">
        <v>37</v>
      </c>
      <c r="E11" s="70" t="s">
        <v>37</v>
      </c>
      <c r="F11" s="74"/>
      <c r="G11" s="15">
        <f>60*0.2</f>
        <v>12</v>
      </c>
      <c r="H11" s="15"/>
      <c r="I11" s="15"/>
    </row>
    <row r="12" spans="1:9" x14ac:dyDescent="0.25">
      <c r="A12" s="15"/>
      <c r="B12" s="15" t="s">
        <v>8</v>
      </c>
      <c r="C12" s="20" t="s">
        <v>219</v>
      </c>
      <c r="D12" s="20" t="s">
        <v>219</v>
      </c>
      <c r="E12" s="70"/>
      <c r="F12" s="74"/>
      <c r="G12" s="15"/>
      <c r="H12" s="15"/>
      <c r="I12" s="15"/>
    </row>
    <row r="13" spans="1:9" x14ac:dyDescent="0.25">
      <c r="A13" s="15"/>
      <c r="B13" s="15" t="s">
        <v>9</v>
      </c>
      <c r="C13" s="20" t="s">
        <v>284</v>
      </c>
      <c r="D13" s="20" t="s">
        <v>38</v>
      </c>
      <c r="E13" s="70"/>
      <c r="F13" s="74"/>
      <c r="G13" s="15"/>
    </row>
    <row r="14" spans="1:9" x14ac:dyDescent="0.25">
      <c r="A14" s="15"/>
      <c r="B14" s="15" t="s">
        <v>41</v>
      </c>
      <c r="C14" s="20" t="s">
        <v>56</v>
      </c>
      <c r="D14" s="20" t="s">
        <v>56</v>
      </c>
      <c r="E14" s="70" t="s">
        <v>56</v>
      </c>
      <c r="F14" s="74"/>
      <c r="G14" s="15"/>
    </row>
    <row r="15" spans="1:9" x14ac:dyDescent="0.25">
      <c r="A15" s="15"/>
      <c r="B15" s="15" t="s">
        <v>8</v>
      </c>
      <c r="C15" s="20" t="s">
        <v>147</v>
      </c>
      <c r="D15" s="20" t="s">
        <v>57</v>
      </c>
      <c r="E15" s="70"/>
      <c r="F15" s="74"/>
      <c r="G15" s="15"/>
    </row>
    <row r="16" spans="1:9" x14ac:dyDescent="0.25">
      <c r="A16" s="15"/>
      <c r="B16" s="15" t="s">
        <v>9</v>
      </c>
      <c r="C16" s="20" t="s">
        <v>60</v>
      </c>
      <c r="D16" s="20" t="s">
        <v>132</v>
      </c>
      <c r="E16" s="70"/>
      <c r="F16" s="74"/>
      <c r="G16" s="15"/>
      <c r="H16" s="41"/>
      <c r="I16" s="41"/>
    </row>
    <row r="17" spans="1:9" x14ac:dyDescent="0.25">
      <c r="A17" s="15"/>
      <c r="B17" s="15" t="s">
        <v>10</v>
      </c>
      <c r="C17" s="20" t="s">
        <v>59</v>
      </c>
      <c r="D17" s="20" t="s">
        <v>287</v>
      </c>
      <c r="E17" s="70"/>
      <c r="F17" s="74"/>
      <c r="G17" s="15"/>
      <c r="H17" s="42"/>
      <c r="I17" s="42"/>
    </row>
    <row r="18" spans="1:9" x14ac:dyDescent="0.25">
      <c r="A18" s="15"/>
      <c r="B18" s="15" t="s">
        <v>11</v>
      </c>
      <c r="C18" s="20" t="s">
        <v>132</v>
      </c>
      <c r="D18" s="20" t="s">
        <v>59</v>
      </c>
      <c r="E18" s="70"/>
      <c r="F18" s="74"/>
      <c r="G18" s="15"/>
      <c r="H18" s="42"/>
      <c r="I18" s="42"/>
    </row>
    <row r="19" spans="1:9" x14ac:dyDescent="0.25">
      <c r="A19" s="15"/>
      <c r="B19" s="15" t="s">
        <v>27</v>
      </c>
      <c r="C19" s="20" t="s">
        <v>52</v>
      </c>
      <c r="D19" s="20" t="s">
        <v>52</v>
      </c>
      <c r="E19" s="127" t="s">
        <v>52</v>
      </c>
      <c r="F19" s="127"/>
      <c r="G19" s="15"/>
      <c r="H19" s="42"/>
      <c r="I19" s="42"/>
    </row>
    <row r="20" spans="1:9" x14ac:dyDescent="0.25">
      <c r="A20" s="15"/>
      <c r="B20" s="15" t="s">
        <v>28</v>
      </c>
      <c r="C20" s="20" t="s">
        <v>29</v>
      </c>
      <c r="D20" s="20" t="s">
        <v>29</v>
      </c>
      <c r="E20" s="73"/>
      <c r="F20" s="73"/>
      <c r="G20" s="15"/>
      <c r="H20" s="42"/>
      <c r="I20" s="42"/>
    </row>
    <row r="21" spans="1:9" x14ac:dyDescent="0.25">
      <c r="A21" s="15"/>
      <c r="B21" s="15" t="s">
        <v>98</v>
      </c>
      <c r="C21" s="22">
        <v>0.50700000000000001</v>
      </c>
      <c r="D21" s="22">
        <v>0.5605</v>
      </c>
      <c r="E21" s="95">
        <f>SUM(C21:D21)/2</f>
        <v>0.53374999999999995</v>
      </c>
      <c r="F21" s="74"/>
      <c r="G21" s="15"/>
      <c r="H21" s="42"/>
      <c r="I21" s="42"/>
    </row>
    <row r="22" spans="1:9" x14ac:dyDescent="0.25">
      <c r="A22" s="15"/>
      <c r="B22" s="15" t="s">
        <v>99</v>
      </c>
      <c r="C22" s="22">
        <v>0.2082</v>
      </c>
      <c r="D22" s="22">
        <v>0.26669999999999999</v>
      </c>
      <c r="E22" s="72"/>
      <c r="F22" s="74"/>
      <c r="G22" s="15"/>
      <c r="H22" s="42"/>
      <c r="I22" s="42"/>
    </row>
    <row r="23" spans="1:9" x14ac:dyDescent="0.25">
      <c r="A23" s="15"/>
      <c r="B23" s="15" t="s">
        <v>45</v>
      </c>
      <c r="C23" s="20" t="s">
        <v>46</v>
      </c>
      <c r="D23" s="22" t="s">
        <v>46</v>
      </c>
      <c r="E23" s="70" t="s">
        <v>46</v>
      </c>
      <c r="F23" s="74"/>
      <c r="G23" s="15"/>
      <c r="H23" s="42"/>
      <c r="I23" s="42"/>
    </row>
    <row r="24" spans="1:9" x14ac:dyDescent="0.25">
      <c r="A24" s="15"/>
      <c r="B24" s="15" t="s">
        <v>81</v>
      </c>
      <c r="C24" s="22">
        <v>0.56989999999999996</v>
      </c>
      <c r="D24" s="22">
        <v>0.48270000000000002</v>
      </c>
      <c r="E24" s="68">
        <f>AVERAGE(C24:D24)</f>
        <v>0.52629999999999999</v>
      </c>
      <c r="F24" s="74" t="s">
        <v>87</v>
      </c>
      <c r="G24" s="15"/>
      <c r="H24" s="42"/>
      <c r="I24" s="42"/>
    </row>
    <row r="25" spans="1:9" x14ac:dyDescent="0.25">
      <c r="A25" s="51" t="s">
        <v>148</v>
      </c>
      <c r="B25" s="51"/>
      <c r="C25" s="110"/>
      <c r="D25" s="110"/>
      <c r="E25" s="110"/>
      <c r="F25" s="111"/>
      <c r="G25" s="15"/>
      <c r="H25" s="15"/>
      <c r="I25" s="15"/>
    </row>
    <row r="26" spans="1:9" x14ac:dyDescent="0.25">
      <c r="A26" s="15"/>
      <c r="B26" s="49" t="s">
        <v>108</v>
      </c>
      <c r="C26" s="76"/>
      <c r="D26" s="112"/>
      <c r="E26" s="70" t="s">
        <v>94</v>
      </c>
      <c r="F26" s="74"/>
      <c r="G26" s="15"/>
      <c r="H26" s="15"/>
      <c r="I26" s="15"/>
    </row>
    <row r="27" spans="1:9" x14ac:dyDescent="0.25">
      <c r="A27" s="15"/>
      <c r="B27" s="15" t="s">
        <v>78</v>
      </c>
      <c r="C27" s="31">
        <v>1976</v>
      </c>
      <c r="D27" s="31">
        <v>12364</v>
      </c>
      <c r="E27" s="72">
        <f t="shared" ref="E27:E29" si="2">AVERAGE(C27:D27)</f>
        <v>7170</v>
      </c>
      <c r="F27" s="74" t="s">
        <v>87</v>
      </c>
      <c r="G27" s="15"/>
      <c r="H27" s="15"/>
      <c r="I27" s="15"/>
    </row>
    <row r="28" spans="1:9" x14ac:dyDescent="0.25">
      <c r="A28" s="15"/>
      <c r="B28" s="15" t="s">
        <v>79</v>
      </c>
      <c r="C28" s="31">
        <v>498</v>
      </c>
      <c r="D28" s="31">
        <v>3945</v>
      </c>
      <c r="E28" s="72">
        <f t="shared" si="2"/>
        <v>2221.5</v>
      </c>
      <c r="F28" s="74" t="s">
        <v>87</v>
      </c>
      <c r="G28" s="15"/>
      <c r="H28" s="15"/>
      <c r="I28" s="15"/>
    </row>
    <row r="29" spans="1:9" x14ac:dyDescent="0.25">
      <c r="A29" s="15"/>
      <c r="B29" s="15" t="s">
        <v>80</v>
      </c>
      <c r="C29" s="31">
        <v>23</v>
      </c>
      <c r="D29" s="31">
        <v>217</v>
      </c>
      <c r="E29" s="72">
        <f t="shared" si="2"/>
        <v>120</v>
      </c>
      <c r="F29" s="74" t="s">
        <v>87</v>
      </c>
      <c r="G29" s="15"/>
      <c r="H29" s="15"/>
      <c r="I29" s="15"/>
    </row>
    <row r="30" spans="1:9" x14ac:dyDescent="0.25">
      <c r="A30" s="51" t="s">
        <v>114</v>
      </c>
      <c r="B30" s="51"/>
      <c r="C30" s="77"/>
      <c r="D30" s="113"/>
      <c r="E30" s="77"/>
      <c r="F30" s="93"/>
      <c r="G30" s="15"/>
      <c r="H30" s="15"/>
      <c r="I30" s="15"/>
    </row>
    <row r="31" spans="1:9" x14ac:dyDescent="0.25">
      <c r="A31" s="15"/>
      <c r="B31" s="15" t="s">
        <v>34</v>
      </c>
      <c r="C31" s="20" t="s">
        <v>35</v>
      </c>
      <c r="D31" s="20" t="s">
        <v>35</v>
      </c>
      <c r="E31" s="128" t="s">
        <v>35</v>
      </c>
      <c r="F31" s="128"/>
      <c r="G31" s="15"/>
      <c r="H31" s="15"/>
      <c r="I31" s="15"/>
    </row>
    <row r="32" spans="1:9" x14ac:dyDescent="0.25">
      <c r="A32" s="15"/>
      <c r="B32" s="15" t="s">
        <v>36</v>
      </c>
      <c r="C32" s="20">
        <v>1462</v>
      </c>
      <c r="D32" s="20">
        <v>9841</v>
      </c>
      <c r="E32" s="70">
        <f>SUM(C32:D32)</f>
        <v>11303</v>
      </c>
      <c r="F32" s="74" t="s">
        <v>86</v>
      </c>
      <c r="G32" s="15"/>
      <c r="H32" s="15"/>
      <c r="I32" s="15"/>
    </row>
    <row r="33" spans="1:9" x14ac:dyDescent="0.25">
      <c r="A33" s="51" t="s">
        <v>6</v>
      </c>
      <c r="B33" s="51"/>
      <c r="C33" s="113"/>
      <c r="D33" s="113"/>
      <c r="E33" s="77"/>
      <c r="F33" s="93"/>
      <c r="G33" s="15"/>
      <c r="H33" s="15"/>
      <c r="I33" s="15"/>
    </row>
    <row r="34" spans="1:9" x14ac:dyDescent="0.25">
      <c r="A34" s="15"/>
      <c r="B34" s="49" t="s">
        <v>20</v>
      </c>
      <c r="C34" s="114"/>
      <c r="D34" s="114"/>
      <c r="E34" s="70" t="s">
        <v>271</v>
      </c>
      <c r="F34" s="74"/>
      <c r="G34" s="15"/>
      <c r="H34" s="15"/>
      <c r="I34" s="15"/>
    </row>
    <row r="35" spans="1:9" x14ac:dyDescent="0.25">
      <c r="A35" s="15"/>
      <c r="B35" s="15" t="s">
        <v>13</v>
      </c>
      <c r="C35" s="14">
        <v>882</v>
      </c>
      <c r="D35" s="20">
        <v>4843</v>
      </c>
      <c r="E35" s="70">
        <f>SUM(C35:D35)</f>
        <v>5725</v>
      </c>
      <c r="F35" s="74" t="s">
        <v>86</v>
      </c>
      <c r="G35" s="15"/>
      <c r="H35" s="15"/>
      <c r="I35" s="15"/>
    </row>
    <row r="36" spans="1:9" x14ac:dyDescent="0.25">
      <c r="A36" s="15"/>
      <c r="B36" s="15" t="s">
        <v>12</v>
      </c>
      <c r="C36" s="20">
        <v>736</v>
      </c>
      <c r="D36" s="20">
        <v>5328</v>
      </c>
      <c r="E36" s="70">
        <f t="shared" ref="E36:E38" si="3">SUM(C36:D36)</f>
        <v>6064</v>
      </c>
      <c r="F36" s="74" t="s">
        <v>86</v>
      </c>
      <c r="G36" s="15"/>
      <c r="H36" s="15"/>
      <c r="I36" s="15"/>
    </row>
    <row r="37" spans="1:9" x14ac:dyDescent="0.25">
      <c r="A37" s="15"/>
      <c r="B37" s="15" t="s">
        <v>14</v>
      </c>
      <c r="C37" s="20">
        <v>30</v>
      </c>
      <c r="D37" s="20">
        <v>78</v>
      </c>
      <c r="E37" s="70">
        <f t="shared" si="3"/>
        <v>108</v>
      </c>
      <c r="F37" s="74" t="s">
        <v>86</v>
      </c>
      <c r="G37" s="15"/>
      <c r="H37" s="15"/>
      <c r="I37" s="15"/>
    </row>
    <row r="38" spans="1:9" x14ac:dyDescent="0.25">
      <c r="A38" s="15"/>
      <c r="B38" s="15" t="s">
        <v>15</v>
      </c>
      <c r="C38" s="20">
        <v>849</v>
      </c>
      <c r="D38" s="14">
        <v>6277</v>
      </c>
      <c r="E38" s="70">
        <f t="shared" si="3"/>
        <v>7126</v>
      </c>
      <c r="F38" s="74" t="s">
        <v>86</v>
      </c>
      <c r="G38" s="15"/>
      <c r="H38" s="15"/>
      <c r="I38" s="15"/>
    </row>
    <row r="39" spans="1:9" x14ac:dyDescent="0.25">
      <c r="A39" s="15"/>
      <c r="B39" s="49" t="s">
        <v>70</v>
      </c>
      <c r="C39" s="114"/>
      <c r="D39" s="114"/>
      <c r="E39" s="107"/>
      <c r="F39" s="99"/>
      <c r="G39" s="15"/>
      <c r="H39" s="15"/>
      <c r="I39" s="15"/>
    </row>
    <row r="40" spans="1:9" x14ac:dyDescent="0.25">
      <c r="A40" s="15"/>
      <c r="B40" s="15" t="s">
        <v>30</v>
      </c>
      <c r="C40" s="20" t="s">
        <v>225</v>
      </c>
      <c r="D40" s="20" t="s">
        <v>65</v>
      </c>
      <c r="E40" s="107"/>
      <c r="F40" s="99"/>
      <c r="G40" s="15"/>
      <c r="H40" s="15"/>
      <c r="I40" s="15"/>
    </row>
    <row r="41" spans="1:9" x14ac:dyDescent="0.25">
      <c r="A41" s="15"/>
      <c r="B41" s="15" t="s">
        <v>8</v>
      </c>
      <c r="C41" s="20" t="s">
        <v>1</v>
      </c>
      <c r="D41" s="20" t="s">
        <v>288</v>
      </c>
      <c r="E41" s="107"/>
      <c r="F41" s="99"/>
      <c r="G41" s="15"/>
      <c r="H41" s="15"/>
      <c r="I41" s="15"/>
    </row>
    <row r="42" spans="1:9" x14ac:dyDescent="0.25">
      <c r="A42" s="15"/>
      <c r="B42" s="15" t="s">
        <v>9</v>
      </c>
      <c r="C42" s="20" t="s">
        <v>101</v>
      </c>
      <c r="D42" s="20" t="s">
        <v>0</v>
      </c>
      <c r="E42" s="107"/>
      <c r="F42" s="99"/>
      <c r="G42" s="15"/>
      <c r="H42" s="15"/>
      <c r="I42" s="15"/>
    </row>
    <row r="43" spans="1:9" x14ac:dyDescent="0.25">
      <c r="A43" s="15"/>
      <c r="B43" s="15" t="s">
        <v>10</v>
      </c>
      <c r="C43" s="20" t="s">
        <v>65</v>
      </c>
      <c r="D43" s="20" t="s">
        <v>117</v>
      </c>
      <c r="E43" s="107"/>
      <c r="F43" s="99"/>
      <c r="G43" s="15"/>
      <c r="I43" s="15"/>
    </row>
    <row r="44" spans="1:9" x14ac:dyDescent="0.25">
      <c r="A44" s="15"/>
      <c r="B44" s="15" t="s">
        <v>11</v>
      </c>
      <c r="C44" s="20" t="s">
        <v>267</v>
      </c>
      <c r="D44" s="20" t="s">
        <v>289</v>
      </c>
      <c r="E44" s="107"/>
      <c r="F44" s="99"/>
      <c r="G44" s="15"/>
      <c r="H44" s="15"/>
      <c r="I44" s="15"/>
    </row>
    <row r="45" spans="1:9" x14ac:dyDescent="0.25">
      <c r="A45" s="15"/>
      <c r="B45" s="49" t="s">
        <v>69</v>
      </c>
      <c r="C45" s="114"/>
      <c r="D45" s="78"/>
      <c r="E45" s="107" t="s">
        <v>61</v>
      </c>
      <c r="F45" s="99"/>
      <c r="G45" s="15"/>
      <c r="H45" s="15"/>
      <c r="I45" s="15"/>
    </row>
    <row r="46" spans="1:9" x14ac:dyDescent="0.25">
      <c r="A46" s="15"/>
      <c r="B46" s="15" t="s">
        <v>30</v>
      </c>
      <c r="C46" s="102" t="s">
        <v>62</v>
      </c>
      <c r="D46" s="20" t="s">
        <v>143</v>
      </c>
      <c r="E46" s="107"/>
      <c r="F46" s="99"/>
      <c r="G46" s="15"/>
      <c r="H46" s="15"/>
      <c r="I46" s="15"/>
    </row>
    <row r="47" spans="1:9" x14ac:dyDescent="0.25">
      <c r="A47" s="15"/>
      <c r="B47" s="15" t="s">
        <v>8</v>
      </c>
      <c r="C47" s="102" t="s">
        <v>62</v>
      </c>
      <c r="D47" s="20" t="s">
        <v>181</v>
      </c>
      <c r="E47" s="107"/>
      <c r="F47" s="99"/>
      <c r="G47" s="15"/>
      <c r="H47" s="15"/>
      <c r="I47" s="15"/>
    </row>
    <row r="48" spans="1:9" x14ac:dyDescent="0.25">
      <c r="A48" s="15"/>
      <c r="B48" s="15" t="s">
        <v>9</v>
      </c>
      <c r="C48" s="102" t="s">
        <v>62</v>
      </c>
      <c r="D48" s="20" t="s">
        <v>32</v>
      </c>
      <c r="E48" s="107"/>
      <c r="F48" s="99"/>
      <c r="G48" s="15"/>
      <c r="H48" s="15"/>
      <c r="I48" s="15"/>
    </row>
    <row r="49" spans="1:9" x14ac:dyDescent="0.25">
      <c r="A49" s="51" t="s">
        <v>144</v>
      </c>
      <c r="B49" s="51"/>
      <c r="C49" s="113"/>
      <c r="D49" s="77"/>
      <c r="E49" s="113"/>
      <c r="F49" s="111"/>
      <c r="G49" s="15"/>
      <c r="H49" s="15"/>
      <c r="I49" s="15"/>
    </row>
    <row r="50" spans="1:9" x14ac:dyDescent="0.25">
      <c r="A50" s="15"/>
      <c r="B50" s="49" t="s">
        <v>149</v>
      </c>
      <c r="C50" s="114"/>
      <c r="D50" s="78"/>
      <c r="E50" s="107"/>
      <c r="F50" s="99"/>
      <c r="G50" s="15"/>
      <c r="H50" s="15"/>
      <c r="I50" s="15"/>
    </row>
    <row r="51" spans="1:9" x14ac:dyDescent="0.25">
      <c r="A51" s="15"/>
      <c r="B51" s="15" t="s">
        <v>30</v>
      </c>
      <c r="C51" s="20" t="s">
        <v>165</v>
      </c>
      <c r="D51" s="20" t="s">
        <v>95</v>
      </c>
      <c r="E51" s="106"/>
      <c r="F51" s="99"/>
      <c r="G51" s="15"/>
      <c r="H51" s="15"/>
      <c r="I51" s="15"/>
    </row>
    <row r="52" spans="1:9" x14ac:dyDescent="0.25">
      <c r="A52" s="15"/>
      <c r="B52" s="15" t="s">
        <v>8</v>
      </c>
      <c r="C52" s="20" t="s">
        <v>152</v>
      </c>
      <c r="D52" s="20" t="s">
        <v>206</v>
      </c>
      <c r="E52" s="107"/>
      <c r="F52" s="99"/>
    </row>
    <row r="53" spans="1:9" x14ac:dyDescent="0.25">
      <c r="A53" s="15"/>
      <c r="B53" s="15" t="s">
        <v>9</v>
      </c>
      <c r="C53" s="20" t="s">
        <v>173</v>
      </c>
      <c r="D53" s="20" t="s">
        <v>207</v>
      </c>
      <c r="E53" s="106"/>
      <c r="F53" s="99"/>
    </row>
    <row r="54" spans="1:9" x14ac:dyDescent="0.25">
      <c r="A54" s="15"/>
      <c r="B54" s="15" t="s">
        <v>10</v>
      </c>
      <c r="C54" s="20" t="s">
        <v>226</v>
      </c>
      <c r="D54" s="20" t="s">
        <v>215</v>
      </c>
      <c r="E54" s="106"/>
      <c r="F54" s="99"/>
    </row>
    <row r="55" spans="1:9" x14ac:dyDescent="0.25">
      <c r="A55" s="15"/>
      <c r="B55" s="15" t="s">
        <v>11</v>
      </c>
      <c r="C55" s="20" t="s">
        <v>268</v>
      </c>
      <c r="D55" s="20" t="s">
        <v>150</v>
      </c>
      <c r="E55" s="107"/>
      <c r="F55" s="99"/>
    </row>
    <row r="56" spans="1:9" x14ac:dyDescent="0.25">
      <c r="A56" s="15"/>
      <c r="C56" s="86"/>
      <c r="D56" s="87"/>
    </row>
    <row r="57" spans="1:9" x14ac:dyDescent="0.25">
      <c r="A57" s="15"/>
    </row>
    <row r="58" spans="1:9" x14ac:dyDescent="0.25">
      <c r="A58" s="15"/>
      <c r="D58" s="117" t="s">
        <v>206</v>
      </c>
      <c r="E58" s="117" t="s">
        <v>272</v>
      </c>
    </row>
    <row r="59" spans="1:9" x14ac:dyDescent="0.25">
      <c r="A59" s="15"/>
      <c r="D59" s="117" t="s">
        <v>207</v>
      </c>
      <c r="E59" s="117" t="s">
        <v>273</v>
      </c>
    </row>
    <row r="60" spans="1:9" x14ac:dyDescent="0.25">
      <c r="A60" s="15"/>
      <c r="D60" s="117" t="s">
        <v>274</v>
      </c>
      <c r="E60" s="117" t="s">
        <v>275</v>
      </c>
    </row>
  </sheetData>
  <mergeCells count="4">
    <mergeCell ref="A1:B1"/>
    <mergeCell ref="E1:F1"/>
    <mergeCell ref="E19:F19"/>
    <mergeCell ref="E31:F31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33</vt:i4>
      </vt:variant>
    </vt:vector>
  </HeadingPairs>
  <TitlesOfParts>
    <vt:vector size="33" baseType="lpstr">
      <vt:lpstr>TEMPLATE</vt:lpstr>
      <vt:lpstr>FY23Q4</vt:lpstr>
      <vt:lpstr>FY23Q3</vt:lpstr>
      <vt:lpstr>FY23Q2</vt:lpstr>
      <vt:lpstr>FY23Q1</vt:lpstr>
      <vt:lpstr>FY22Q4</vt:lpstr>
      <vt:lpstr>FY22Q3</vt:lpstr>
      <vt:lpstr>FY22Q2</vt:lpstr>
      <vt:lpstr>FY22Q1</vt:lpstr>
      <vt:lpstr>FY21Q4</vt:lpstr>
      <vt:lpstr>FY21Q3</vt:lpstr>
      <vt:lpstr>FY21Q2</vt:lpstr>
      <vt:lpstr>FY21Q1</vt:lpstr>
      <vt:lpstr>FY20Q4</vt:lpstr>
      <vt:lpstr>FY20Q3</vt:lpstr>
      <vt:lpstr>FY20Q2</vt:lpstr>
      <vt:lpstr>FY20Q1</vt:lpstr>
      <vt:lpstr>FY19Q4</vt:lpstr>
      <vt:lpstr>FY19Q3</vt:lpstr>
      <vt:lpstr>FY19Q2</vt:lpstr>
      <vt:lpstr>FY19Q1</vt:lpstr>
      <vt:lpstr>4th Qtr FY18</vt:lpstr>
      <vt:lpstr>3rd Qtr FY18</vt:lpstr>
      <vt:lpstr>2nd Qtr FY18 </vt:lpstr>
      <vt:lpstr>1st Qtr FY18</vt:lpstr>
      <vt:lpstr>4th Qtr FY17</vt:lpstr>
      <vt:lpstr>3rd Qtr FY17</vt:lpstr>
      <vt:lpstr>2nd Qtr FY17</vt:lpstr>
      <vt:lpstr>1st Qtr FY17</vt:lpstr>
      <vt:lpstr>4th Qtr FY16</vt:lpstr>
      <vt:lpstr>3rd Qtr FY16</vt:lpstr>
      <vt:lpstr>1st Qtr FY16</vt:lpstr>
      <vt:lpstr>FY 15 2nd Qtr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Google Analytics for EITP Websites</dc:title>
  <dc:creator>Jones, Alissa Leigh</dc:creator>
  <cp:lastModifiedBy>Alissa Jones</cp:lastModifiedBy>
  <dcterms:created xsi:type="dcterms:W3CDTF">2015-01-21T14:46:46Z</dcterms:created>
  <dcterms:modified xsi:type="dcterms:W3CDTF">2023-07-24T17:35:00Z</dcterms:modified>
</cp:coreProperties>
</file>